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https://d.docs.live.net/4c5f4f0fe6fa63c5/Рабочий стол/Работа/СТС/Дивеевский МО/Приложения/"/>
    </mc:Choice>
  </mc:AlternateContent>
  <xr:revisionPtr revIDLastSave="1" documentId="8_{4E13160B-96A6-487C-BD86-97A0F7D7D84D}" xr6:coauthVersionLast="47" xr6:coauthVersionMax="47" xr10:uidLastSave="{0CA8A42E-2135-452B-80C3-5E76E5095477}"/>
  <bookViews>
    <workbookView xWindow="-108" yWindow="-108" windowWidth="23256" windowHeight="14616" xr2:uid="{00000000-000D-0000-FFFF-FFFF00000000}"/>
  </bookViews>
  <sheets>
    <sheet name="Участки тепловых сетей" sheetId="5" r:id="rId1"/>
    <sheet name="Фактическая надёжность" sheetId="3" r:id="rId2"/>
    <sheet name="Перспективная надёжность" sheetId="4" r:id="rId3"/>
    <sheet name="СПРАВОЧ" sheetId="6" state="hidden" r:id="rId4"/>
  </sheets>
  <externalReferences>
    <externalReference r:id="rId5"/>
    <externalReference r:id="rId6"/>
    <externalReference r:id="rId7"/>
  </externalReferences>
  <definedNames>
    <definedName name="Smeny">'[1]Экспресс потенциал'!$M$32:$M$33</definedName>
    <definedName name="TipyExpress">'[1]Экспресс потенциал'!$B$5:$B$27</definedName>
    <definedName name="РегионыСписок">[1]Климатология2019!$B$5:$B$94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3" i="4" l="1"/>
  <c r="G13" i="4" s="1"/>
  <c r="K13" i="4" s="1"/>
  <c r="C13" i="4"/>
  <c r="D13" i="4"/>
  <c r="E13" i="4"/>
  <c r="B14" i="4"/>
  <c r="C14" i="4"/>
  <c r="D14" i="4"/>
  <c r="E14" i="4"/>
  <c r="G14" i="4"/>
  <c r="K14" i="4" s="1"/>
  <c r="H14" i="4"/>
  <c r="J14" i="4" s="1"/>
  <c r="B15" i="4"/>
  <c r="C15" i="4"/>
  <c r="D15" i="4"/>
  <c r="E15" i="4"/>
  <c r="B16" i="4"/>
  <c r="C16" i="4"/>
  <c r="D16" i="4"/>
  <c r="E16" i="4"/>
  <c r="F16" i="4"/>
  <c r="G16" i="4"/>
  <c r="K16" i="4" s="1"/>
  <c r="H16" i="4"/>
  <c r="J16" i="4" s="1"/>
  <c r="I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I20" i="4" s="1"/>
  <c r="C20" i="4"/>
  <c r="D20" i="4"/>
  <c r="E20" i="4"/>
  <c r="B21" i="4"/>
  <c r="C21" i="4"/>
  <c r="D21" i="4"/>
  <c r="E21" i="4"/>
  <c r="B22" i="4"/>
  <c r="C22" i="4"/>
  <c r="D22" i="4"/>
  <c r="E22" i="4"/>
  <c r="B23" i="4"/>
  <c r="G23" i="4" s="1"/>
  <c r="C23" i="4"/>
  <c r="D23" i="4"/>
  <c r="E23" i="4"/>
  <c r="B24" i="4"/>
  <c r="G24" i="4" s="1"/>
  <c r="K24" i="4" s="1"/>
  <c r="C24" i="4"/>
  <c r="D24" i="4"/>
  <c r="E24" i="4"/>
  <c r="B25" i="4"/>
  <c r="C25" i="4"/>
  <c r="D25" i="4"/>
  <c r="E25" i="4"/>
  <c r="B26" i="4"/>
  <c r="H26" i="4" s="1"/>
  <c r="J26" i="4" s="1"/>
  <c r="C26" i="4"/>
  <c r="D26" i="4"/>
  <c r="E26" i="4"/>
  <c r="B27" i="4"/>
  <c r="C27" i="4"/>
  <c r="D27" i="4"/>
  <c r="E27" i="4"/>
  <c r="B28" i="4"/>
  <c r="H28" i="4" s="1"/>
  <c r="J28" i="4" s="1"/>
  <c r="C28" i="4"/>
  <c r="D28" i="4"/>
  <c r="E28" i="4"/>
  <c r="I28" i="4"/>
  <c r="B29" i="4"/>
  <c r="C29" i="4"/>
  <c r="D29" i="4"/>
  <c r="E29" i="4"/>
  <c r="B30" i="4"/>
  <c r="C30" i="4"/>
  <c r="D30" i="4"/>
  <c r="E30" i="4"/>
  <c r="B31" i="4"/>
  <c r="C31" i="4"/>
  <c r="D31" i="4"/>
  <c r="E31" i="4"/>
  <c r="B32" i="4"/>
  <c r="F32" i="4" s="1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B36" i="4"/>
  <c r="C36" i="4"/>
  <c r="D36" i="4"/>
  <c r="E36" i="4"/>
  <c r="G36" i="4"/>
  <c r="K36" i="4" s="1"/>
  <c r="B37" i="4"/>
  <c r="I37" i="4" s="1"/>
  <c r="C37" i="4"/>
  <c r="D37" i="4"/>
  <c r="E37" i="4"/>
  <c r="B38" i="4"/>
  <c r="C38" i="4"/>
  <c r="D38" i="4"/>
  <c r="E38" i="4"/>
  <c r="I38" i="4"/>
  <c r="B39" i="4"/>
  <c r="C39" i="4"/>
  <c r="D39" i="4"/>
  <c r="E39" i="4"/>
  <c r="B40" i="4"/>
  <c r="C40" i="4"/>
  <c r="D40" i="4"/>
  <c r="E40" i="4"/>
  <c r="B41" i="4"/>
  <c r="F41" i="4" s="1"/>
  <c r="C41" i="4"/>
  <c r="D41" i="4"/>
  <c r="E41" i="4"/>
  <c r="B42" i="4"/>
  <c r="G42" i="4" s="1"/>
  <c r="K42" i="4" s="1"/>
  <c r="C42" i="4"/>
  <c r="D42" i="4"/>
  <c r="E42" i="4"/>
  <c r="B43" i="4"/>
  <c r="F43" i="4" s="1"/>
  <c r="C43" i="4"/>
  <c r="D43" i="4"/>
  <c r="E43" i="4"/>
  <c r="B44" i="4"/>
  <c r="C44" i="4"/>
  <c r="D44" i="4"/>
  <c r="E44" i="4"/>
  <c r="B45" i="4"/>
  <c r="C45" i="4"/>
  <c r="D45" i="4"/>
  <c r="E45" i="4"/>
  <c r="B46" i="4"/>
  <c r="I46" i="4" s="1"/>
  <c r="C46" i="4"/>
  <c r="D46" i="4"/>
  <c r="E46" i="4"/>
  <c r="B47" i="4"/>
  <c r="H47" i="4" s="1"/>
  <c r="J47" i="4" s="1"/>
  <c r="C47" i="4"/>
  <c r="D47" i="4"/>
  <c r="E47" i="4"/>
  <c r="B48" i="4"/>
  <c r="C48" i="4"/>
  <c r="D48" i="4"/>
  <c r="E48" i="4"/>
  <c r="B49" i="4"/>
  <c r="C49" i="4"/>
  <c r="D49" i="4"/>
  <c r="E49" i="4"/>
  <c r="B50" i="4"/>
  <c r="C50" i="4"/>
  <c r="D50" i="4"/>
  <c r="E50" i="4"/>
  <c r="B51" i="4"/>
  <c r="C51" i="4"/>
  <c r="D51" i="4"/>
  <c r="E51" i="4"/>
  <c r="B52" i="4"/>
  <c r="C52" i="4"/>
  <c r="D52" i="4"/>
  <c r="E52" i="4"/>
  <c r="B53" i="4"/>
  <c r="C53" i="4"/>
  <c r="D53" i="4"/>
  <c r="E53" i="4"/>
  <c r="B54" i="4"/>
  <c r="G54" i="4" s="1"/>
  <c r="C54" i="4"/>
  <c r="D54" i="4"/>
  <c r="E54" i="4"/>
  <c r="B55" i="4"/>
  <c r="C55" i="4"/>
  <c r="D55" i="4"/>
  <c r="E55" i="4"/>
  <c r="B56" i="4"/>
  <c r="I56" i="4" s="1"/>
  <c r="C56" i="4"/>
  <c r="D56" i="4"/>
  <c r="E56" i="4"/>
  <c r="B57" i="4"/>
  <c r="C57" i="4"/>
  <c r="D57" i="4"/>
  <c r="E57" i="4"/>
  <c r="B58" i="4"/>
  <c r="C58" i="4"/>
  <c r="D58" i="4"/>
  <c r="E58" i="4"/>
  <c r="B59" i="4"/>
  <c r="H59" i="4" s="1"/>
  <c r="J59" i="4" s="1"/>
  <c r="C59" i="4"/>
  <c r="D59" i="4"/>
  <c r="E59" i="4"/>
  <c r="B60" i="4"/>
  <c r="G60" i="4" s="1"/>
  <c r="C60" i="4"/>
  <c r="D60" i="4"/>
  <c r="E60" i="4"/>
  <c r="B61" i="4"/>
  <c r="I61" i="4" s="1"/>
  <c r="C61" i="4"/>
  <c r="D61" i="4"/>
  <c r="E61" i="4"/>
  <c r="B62" i="4"/>
  <c r="C62" i="4"/>
  <c r="D62" i="4"/>
  <c r="E62" i="4"/>
  <c r="B63" i="4"/>
  <c r="C63" i="4"/>
  <c r="D63" i="4"/>
  <c r="E63" i="4"/>
  <c r="B64" i="4"/>
  <c r="F64" i="4" s="1"/>
  <c r="C64" i="4"/>
  <c r="D64" i="4"/>
  <c r="E64" i="4"/>
  <c r="B65" i="4"/>
  <c r="C65" i="4"/>
  <c r="D65" i="4"/>
  <c r="E65" i="4"/>
  <c r="B66" i="4"/>
  <c r="C66" i="4"/>
  <c r="D66" i="4"/>
  <c r="E66" i="4"/>
  <c r="B67" i="4"/>
  <c r="I67" i="4" s="1"/>
  <c r="C67" i="4"/>
  <c r="D67" i="4"/>
  <c r="E67" i="4"/>
  <c r="B68" i="4"/>
  <c r="C68" i="4"/>
  <c r="D68" i="4"/>
  <c r="E68" i="4"/>
  <c r="B69" i="4"/>
  <c r="H69" i="4" s="1"/>
  <c r="J69" i="4" s="1"/>
  <c r="C69" i="4"/>
  <c r="D69" i="4"/>
  <c r="E69" i="4"/>
  <c r="B70" i="4"/>
  <c r="C70" i="4"/>
  <c r="D70" i="4"/>
  <c r="E70" i="4"/>
  <c r="B71" i="4"/>
  <c r="C71" i="4"/>
  <c r="D71" i="4"/>
  <c r="E71" i="4"/>
  <c r="B72" i="4"/>
  <c r="G72" i="4" s="1"/>
  <c r="K72" i="4" s="1"/>
  <c r="C72" i="4"/>
  <c r="D72" i="4"/>
  <c r="E72" i="4"/>
  <c r="B73" i="4"/>
  <c r="C73" i="4"/>
  <c r="D73" i="4"/>
  <c r="E73" i="4"/>
  <c r="B74" i="4"/>
  <c r="C74" i="4"/>
  <c r="D74" i="4"/>
  <c r="E74" i="4"/>
  <c r="B75" i="4"/>
  <c r="C75" i="4"/>
  <c r="D75" i="4"/>
  <c r="E75" i="4"/>
  <c r="B76" i="4"/>
  <c r="C76" i="4"/>
  <c r="D76" i="4"/>
  <c r="E76" i="4"/>
  <c r="B77" i="4"/>
  <c r="C77" i="4"/>
  <c r="D77" i="4"/>
  <c r="E77" i="4"/>
  <c r="B78" i="4"/>
  <c r="C78" i="4"/>
  <c r="D78" i="4"/>
  <c r="E78" i="4"/>
  <c r="B79" i="4"/>
  <c r="I79" i="4" s="1"/>
  <c r="C79" i="4"/>
  <c r="D79" i="4"/>
  <c r="E79" i="4"/>
  <c r="B80" i="4"/>
  <c r="C80" i="4"/>
  <c r="D80" i="4"/>
  <c r="E80" i="4"/>
  <c r="B81" i="4"/>
  <c r="C81" i="4"/>
  <c r="D81" i="4"/>
  <c r="E81" i="4"/>
  <c r="B82" i="4"/>
  <c r="F82" i="4" s="1"/>
  <c r="C82" i="4"/>
  <c r="D82" i="4"/>
  <c r="E82" i="4"/>
  <c r="B83" i="4"/>
  <c r="H83" i="4" s="1"/>
  <c r="J83" i="4" s="1"/>
  <c r="C83" i="4"/>
  <c r="D83" i="4"/>
  <c r="E83" i="4"/>
  <c r="B84" i="4"/>
  <c r="C84" i="4"/>
  <c r="D84" i="4"/>
  <c r="E84" i="4"/>
  <c r="B85" i="4"/>
  <c r="C85" i="4"/>
  <c r="D85" i="4"/>
  <c r="E85" i="4"/>
  <c r="B86" i="4"/>
  <c r="C86" i="4"/>
  <c r="D86" i="4"/>
  <c r="E86" i="4"/>
  <c r="B87" i="4"/>
  <c r="C87" i="4"/>
  <c r="D87" i="4"/>
  <c r="E87" i="4"/>
  <c r="B88" i="4"/>
  <c r="G88" i="4" s="1"/>
  <c r="K88" i="4" s="1"/>
  <c r="C88" i="4"/>
  <c r="D88" i="4"/>
  <c r="E88" i="4"/>
  <c r="B89" i="4"/>
  <c r="C89" i="4"/>
  <c r="D89" i="4"/>
  <c r="E89" i="4"/>
  <c r="B90" i="4"/>
  <c r="C90" i="4"/>
  <c r="D90" i="4"/>
  <c r="E90" i="4"/>
  <c r="B91" i="4"/>
  <c r="C91" i="4"/>
  <c r="D91" i="4"/>
  <c r="E91" i="4"/>
  <c r="B92" i="4"/>
  <c r="I92" i="4" s="1"/>
  <c r="C92" i="4"/>
  <c r="D92" i="4"/>
  <c r="E92" i="4"/>
  <c r="B93" i="4"/>
  <c r="C93" i="4"/>
  <c r="D93" i="4"/>
  <c r="E93" i="4"/>
  <c r="B94" i="4"/>
  <c r="F94" i="4" s="1"/>
  <c r="C94" i="4"/>
  <c r="D94" i="4"/>
  <c r="E94" i="4"/>
  <c r="B95" i="4"/>
  <c r="H95" i="4" s="1"/>
  <c r="J95" i="4" s="1"/>
  <c r="C95" i="4"/>
  <c r="D95" i="4"/>
  <c r="E95" i="4"/>
  <c r="B96" i="4"/>
  <c r="I96" i="4" s="1"/>
  <c r="C96" i="4"/>
  <c r="D96" i="4"/>
  <c r="E96" i="4"/>
  <c r="B97" i="4"/>
  <c r="C97" i="4"/>
  <c r="D97" i="4"/>
  <c r="E97" i="4"/>
  <c r="B98" i="4"/>
  <c r="C98" i="4"/>
  <c r="D98" i="4"/>
  <c r="E98" i="4"/>
  <c r="B99" i="4"/>
  <c r="C99" i="4"/>
  <c r="D99" i="4"/>
  <c r="E99" i="4"/>
  <c r="B100" i="4"/>
  <c r="F100" i="4" s="1"/>
  <c r="C100" i="4"/>
  <c r="D100" i="4"/>
  <c r="E100" i="4"/>
  <c r="B101" i="4"/>
  <c r="C101" i="4"/>
  <c r="D101" i="4"/>
  <c r="E101" i="4"/>
  <c r="B102" i="4"/>
  <c r="H102" i="4" s="1"/>
  <c r="J102" i="4" s="1"/>
  <c r="C102" i="4"/>
  <c r="D102" i="4"/>
  <c r="E102" i="4"/>
  <c r="B103" i="4"/>
  <c r="H103" i="4" s="1"/>
  <c r="J103" i="4" s="1"/>
  <c r="C103" i="4"/>
  <c r="D103" i="4"/>
  <c r="E103" i="4"/>
  <c r="B104" i="4"/>
  <c r="C104" i="4"/>
  <c r="D104" i="4"/>
  <c r="E104" i="4"/>
  <c r="B105" i="4"/>
  <c r="H105" i="4" s="1"/>
  <c r="J105" i="4" s="1"/>
  <c r="C105" i="4"/>
  <c r="D105" i="4"/>
  <c r="E105" i="4"/>
  <c r="B106" i="4"/>
  <c r="C106" i="4"/>
  <c r="D106" i="4"/>
  <c r="E106" i="4"/>
  <c r="B107" i="4"/>
  <c r="H107" i="4" s="1"/>
  <c r="J107" i="4" s="1"/>
  <c r="C107" i="4"/>
  <c r="D107" i="4"/>
  <c r="E107" i="4"/>
  <c r="B108" i="4"/>
  <c r="I108" i="4" s="1"/>
  <c r="C108" i="4"/>
  <c r="D108" i="4"/>
  <c r="E108" i="4"/>
  <c r="B109" i="4"/>
  <c r="G109" i="4" s="1"/>
  <c r="C109" i="4"/>
  <c r="D109" i="4"/>
  <c r="E109" i="4"/>
  <c r="B110" i="4"/>
  <c r="C110" i="4"/>
  <c r="D110" i="4"/>
  <c r="E110" i="4"/>
  <c r="B111" i="4"/>
  <c r="C111" i="4"/>
  <c r="D111" i="4"/>
  <c r="E111" i="4"/>
  <c r="B112" i="4"/>
  <c r="C112" i="4"/>
  <c r="D112" i="4"/>
  <c r="E112" i="4"/>
  <c r="B113" i="4"/>
  <c r="C113" i="4"/>
  <c r="D113" i="4"/>
  <c r="E113" i="4"/>
  <c r="B114" i="4"/>
  <c r="F114" i="4" s="1"/>
  <c r="C114" i="4"/>
  <c r="D114" i="4"/>
  <c r="E114" i="4"/>
  <c r="B115" i="4"/>
  <c r="C115" i="4"/>
  <c r="D115" i="4"/>
  <c r="E115" i="4"/>
  <c r="B116" i="4"/>
  <c r="C116" i="4"/>
  <c r="D116" i="4"/>
  <c r="E116" i="4"/>
  <c r="F116" i="4"/>
  <c r="B117" i="4"/>
  <c r="C117" i="4"/>
  <c r="D117" i="4"/>
  <c r="E117" i="4"/>
  <c r="B118" i="4"/>
  <c r="C118" i="4"/>
  <c r="D118" i="4"/>
  <c r="E118" i="4"/>
  <c r="B119" i="4"/>
  <c r="C119" i="4"/>
  <c r="D119" i="4"/>
  <c r="E119" i="4"/>
  <c r="B120" i="4"/>
  <c r="C120" i="4"/>
  <c r="D120" i="4"/>
  <c r="E120" i="4"/>
  <c r="B121" i="4"/>
  <c r="F121" i="4" s="1"/>
  <c r="C121" i="4"/>
  <c r="D121" i="4"/>
  <c r="E121" i="4"/>
  <c r="B122" i="4"/>
  <c r="C122" i="4"/>
  <c r="D122" i="4"/>
  <c r="E122" i="4"/>
  <c r="B123" i="4"/>
  <c r="I123" i="4" s="1"/>
  <c r="C123" i="4"/>
  <c r="D123" i="4"/>
  <c r="E123" i="4"/>
  <c r="B124" i="4"/>
  <c r="F124" i="4" s="1"/>
  <c r="C124" i="4"/>
  <c r="D124" i="4"/>
  <c r="E124" i="4"/>
  <c r="B125" i="4"/>
  <c r="C125" i="4"/>
  <c r="D125" i="4"/>
  <c r="E125" i="4"/>
  <c r="B126" i="4"/>
  <c r="I126" i="4" s="1"/>
  <c r="C126" i="4"/>
  <c r="D126" i="4"/>
  <c r="E126" i="4"/>
  <c r="B127" i="4"/>
  <c r="C127" i="4"/>
  <c r="D127" i="4"/>
  <c r="E127" i="4"/>
  <c r="B128" i="4"/>
  <c r="H128" i="4" s="1"/>
  <c r="J128" i="4" s="1"/>
  <c r="C128" i="4"/>
  <c r="D128" i="4"/>
  <c r="E128" i="4"/>
  <c r="B129" i="4"/>
  <c r="C129" i="4"/>
  <c r="D129" i="4"/>
  <c r="E129" i="4"/>
  <c r="B130" i="4"/>
  <c r="C130" i="4"/>
  <c r="D130" i="4"/>
  <c r="E130" i="4"/>
  <c r="B131" i="4"/>
  <c r="C131" i="4"/>
  <c r="D131" i="4"/>
  <c r="E131" i="4"/>
  <c r="B132" i="4"/>
  <c r="C132" i="4"/>
  <c r="D132" i="4"/>
  <c r="E132" i="4"/>
  <c r="B133" i="4"/>
  <c r="H133" i="4" s="1"/>
  <c r="J133" i="4" s="1"/>
  <c r="C133" i="4"/>
  <c r="D133" i="4"/>
  <c r="E133" i="4"/>
  <c r="B134" i="4"/>
  <c r="C134" i="4"/>
  <c r="D134" i="4"/>
  <c r="E134" i="4"/>
  <c r="B135" i="4"/>
  <c r="G135" i="4" s="1"/>
  <c r="C135" i="4"/>
  <c r="D135" i="4"/>
  <c r="E135" i="4"/>
  <c r="B136" i="4"/>
  <c r="F136" i="4" s="1"/>
  <c r="C136" i="4"/>
  <c r="D136" i="4"/>
  <c r="E136" i="4"/>
  <c r="B137" i="4"/>
  <c r="C137" i="4"/>
  <c r="D137" i="4"/>
  <c r="E137" i="4"/>
  <c r="B138" i="4"/>
  <c r="G138" i="4" s="1"/>
  <c r="C138" i="4"/>
  <c r="D138" i="4"/>
  <c r="E138" i="4"/>
  <c r="B139" i="4"/>
  <c r="F139" i="4" s="1"/>
  <c r="C139" i="4"/>
  <c r="D139" i="4"/>
  <c r="E139" i="4"/>
  <c r="B140" i="4"/>
  <c r="F140" i="4" s="1"/>
  <c r="C140" i="4"/>
  <c r="D140" i="4"/>
  <c r="E140" i="4"/>
  <c r="B141" i="4"/>
  <c r="F141" i="4" s="1"/>
  <c r="C141" i="4"/>
  <c r="D141" i="4"/>
  <c r="E141" i="4"/>
  <c r="B142" i="4"/>
  <c r="C142" i="4"/>
  <c r="D142" i="4"/>
  <c r="E142" i="4"/>
  <c r="B143" i="4"/>
  <c r="C143" i="4"/>
  <c r="D143" i="4"/>
  <c r="E143" i="4"/>
  <c r="B144" i="4"/>
  <c r="H144" i="4" s="1"/>
  <c r="J144" i="4" s="1"/>
  <c r="C144" i="4"/>
  <c r="D144" i="4"/>
  <c r="E144" i="4"/>
  <c r="B145" i="4"/>
  <c r="G145" i="4" s="1"/>
  <c r="C145" i="4"/>
  <c r="D145" i="4"/>
  <c r="E145" i="4"/>
  <c r="B146" i="4"/>
  <c r="C146" i="4"/>
  <c r="D146" i="4"/>
  <c r="E146" i="4"/>
  <c r="B147" i="4"/>
  <c r="F147" i="4" s="1"/>
  <c r="C147" i="4"/>
  <c r="D147" i="4"/>
  <c r="E147" i="4"/>
  <c r="B148" i="4"/>
  <c r="F148" i="4" s="1"/>
  <c r="C148" i="4"/>
  <c r="D148" i="4"/>
  <c r="E148" i="4"/>
  <c r="B149" i="4"/>
  <c r="C149" i="4"/>
  <c r="D149" i="4"/>
  <c r="E149" i="4"/>
  <c r="F149" i="4"/>
  <c r="H149" i="4"/>
  <c r="J149" i="4" s="1"/>
  <c r="B150" i="4"/>
  <c r="F150" i="4" s="1"/>
  <c r="C150" i="4"/>
  <c r="D150" i="4"/>
  <c r="E150" i="4"/>
  <c r="B151" i="4"/>
  <c r="H151" i="4" s="1"/>
  <c r="J151" i="4" s="1"/>
  <c r="C151" i="4"/>
  <c r="D151" i="4"/>
  <c r="E151" i="4"/>
  <c r="B152" i="4"/>
  <c r="H152" i="4" s="1"/>
  <c r="J152" i="4" s="1"/>
  <c r="C152" i="4"/>
  <c r="D152" i="4"/>
  <c r="E152" i="4"/>
  <c r="B153" i="4"/>
  <c r="C153" i="4"/>
  <c r="D153" i="4"/>
  <c r="E153" i="4"/>
  <c r="B154" i="4"/>
  <c r="G154" i="4" s="1"/>
  <c r="K154" i="4" s="1"/>
  <c r="C154" i="4"/>
  <c r="D154" i="4"/>
  <c r="E154" i="4"/>
  <c r="B155" i="4"/>
  <c r="H155" i="4" s="1"/>
  <c r="J155" i="4" s="1"/>
  <c r="C155" i="4"/>
  <c r="D155" i="4"/>
  <c r="E155" i="4"/>
  <c r="B156" i="4"/>
  <c r="C156" i="4"/>
  <c r="D156" i="4"/>
  <c r="E156" i="4"/>
  <c r="B157" i="4"/>
  <c r="C157" i="4"/>
  <c r="D157" i="4"/>
  <c r="E157" i="4"/>
  <c r="B158" i="4"/>
  <c r="F158" i="4" s="1"/>
  <c r="C158" i="4"/>
  <c r="D158" i="4"/>
  <c r="E158" i="4"/>
  <c r="B159" i="4"/>
  <c r="I159" i="4" s="1"/>
  <c r="C159" i="4"/>
  <c r="D159" i="4"/>
  <c r="E159" i="4"/>
  <c r="B160" i="4"/>
  <c r="I160" i="4" s="1"/>
  <c r="C160" i="4"/>
  <c r="D160" i="4"/>
  <c r="E160" i="4"/>
  <c r="B161" i="4"/>
  <c r="H161" i="4" s="1"/>
  <c r="J161" i="4" s="1"/>
  <c r="C161" i="4"/>
  <c r="D161" i="4"/>
  <c r="E161" i="4"/>
  <c r="B162" i="4"/>
  <c r="C162" i="4"/>
  <c r="D162" i="4"/>
  <c r="E162" i="4"/>
  <c r="B163" i="4"/>
  <c r="F163" i="4" s="1"/>
  <c r="C163" i="4"/>
  <c r="D163" i="4"/>
  <c r="E163" i="4"/>
  <c r="B164" i="4"/>
  <c r="H164" i="4" s="1"/>
  <c r="J164" i="4" s="1"/>
  <c r="C164" i="4"/>
  <c r="D164" i="4"/>
  <c r="E164" i="4"/>
  <c r="B165" i="4"/>
  <c r="C165" i="4"/>
  <c r="D165" i="4"/>
  <c r="E165" i="4"/>
  <c r="B166" i="4"/>
  <c r="H166" i="4" s="1"/>
  <c r="J166" i="4" s="1"/>
  <c r="C166" i="4"/>
  <c r="D166" i="4"/>
  <c r="E166" i="4"/>
  <c r="B167" i="4"/>
  <c r="C167" i="4"/>
  <c r="D167" i="4"/>
  <c r="E167" i="4"/>
  <c r="B168" i="4"/>
  <c r="C168" i="4"/>
  <c r="D168" i="4"/>
  <c r="E168" i="4"/>
  <c r="B169" i="4"/>
  <c r="C169" i="4"/>
  <c r="D169" i="4"/>
  <c r="E169" i="4"/>
  <c r="B170" i="4"/>
  <c r="H170" i="4" s="1"/>
  <c r="J170" i="4" s="1"/>
  <c r="C170" i="4"/>
  <c r="D170" i="4"/>
  <c r="E170" i="4"/>
  <c r="B171" i="4"/>
  <c r="C171" i="4"/>
  <c r="D171" i="4"/>
  <c r="E171" i="4"/>
  <c r="B172" i="4"/>
  <c r="G172" i="4" s="1"/>
  <c r="K172" i="4" s="1"/>
  <c r="C172" i="4"/>
  <c r="D172" i="4"/>
  <c r="E172" i="4"/>
  <c r="B173" i="4"/>
  <c r="G173" i="4" s="1"/>
  <c r="K173" i="4" s="1"/>
  <c r="C173" i="4"/>
  <c r="D173" i="4"/>
  <c r="E173" i="4"/>
  <c r="B174" i="4"/>
  <c r="C174" i="4"/>
  <c r="D174" i="4"/>
  <c r="E174" i="4"/>
  <c r="B175" i="4"/>
  <c r="C175" i="4"/>
  <c r="D175" i="4"/>
  <c r="E175" i="4"/>
  <c r="B176" i="4"/>
  <c r="C176" i="4"/>
  <c r="D176" i="4"/>
  <c r="E176" i="4"/>
  <c r="B177" i="4"/>
  <c r="C177" i="4"/>
  <c r="D177" i="4"/>
  <c r="E177" i="4"/>
  <c r="B178" i="4"/>
  <c r="I178" i="4" s="1"/>
  <c r="C178" i="4"/>
  <c r="D178" i="4"/>
  <c r="E178" i="4"/>
  <c r="B179" i="4"/>
  <c r="C179" i="4"/>
  <c r="D179" i="4"/>
  <c r="E179" i="4"/>
  <c r="B180" i="4"/>
  <c r="C180" i="4"/>
  <c r="D180" i="4"/>
  <c r="E180" i="4"/>
  <c r="B181" i="4"/>
  <c r="G181" i="4" s="1"/>
  <c r="C181" i="4"/>
  <c r="D181" i="4"/>
  <c r="E181" i="4"/>
  <c r="B182" i="4"/>
  <c r="C182" i="4"/>
  <c r="D182" i="4"/>
  <c r="E182" i="4"/>
  <c r="B183" i="4"/>
  <c r="I183" i="4" s="1"/>
  <c r="C183" i="4"/>
  <c r="D183" i="4"/>
  <c r="E183" i="4"/>
  <c r="B184" i="4"/>
  <c r="C184" i="4"/>
  <c r="D184" i="4"/>
  <c r="E184" i="4"/>
  <c r="B185" i="4"/>
  <c r="I185" i="4" s="1"/>
  <c r="C185" i="4"/>
  <c r="D185" i="4"/>
  <c r="E185" i="4"/>
  <c r="B186" i="4"/>
  <c r="F186" i="4" s="1"/>
  <c r="C186" i="4"/>
  <c r="D186" i="4"/>
  <c r="E186" i="4"/>
  <c r="B187" i="4"/>
  <c r="C187" i="4"/>
  <c r="D187" i="4"/>
  <c r="E187" i="4"/>
  <c r="B188" i="4"/>
  <c r="C188" i="4"/>
  <c r="D188" i="4"/>
  <c r="E188" i="4"/>
  <c r="B189" i="4"/>
  <c r="C189" i="4"/>
  <c r="D189" i="4"/>
  <c r="E189" i="4"/>
  <c r="B190" i="4"/>
  <c r="C190" i="4"/>
  <c r="D190" i="4"/>
  <c r="E190" i="4"/>
  <c r="B191" i="4"/>
  <c r="C191" i="4"/>
  <c r="D191" i="4"/>
  <c r="E191" i="4"/>
  <c r="B192" i="4"/>
  <c r="G192" i="4" s="1"/>
  <c r="C192" i="4"/>
  <c r="D192" i="4"/>
  <c r="E192" i="4"/>
  <c r="B193" i="4"/>
  <c r="C193" i="4"/>
  <c r="D193" i="4"/>
  <c r="E193" i="4"/>
  <c r="B194" i="4"/>
  <c r="F194" i="4" s="1"/>
  <c r="C194" i="4"/>
  <c r="D194" i="4"/>
  <c r="E194" i="4"/>
  <c r="B195" i="4"/>
  <c r="I195" i="4" s="1"/>
  <c r="C195" i="4"/>
  <c r="D195" i="4"/>
  <c r="E195" i="4"/>
  <c r="B196" i="4"/>
  <c r="C196" i="4"/>
  <c r="D196" i="4"/>
  <c r="E196" i="4"/>
  <c r="B197" i="4"/>
  <c r="C197" i="4"/>
  <c r="D197" i="4"/>
  <c r="E197" i="4"/>
  <c r="B198" i="4"/>
  <c r="C198" i="4"/>
  <c r="D198" i="4"/>
  <c r="E198" i="4"/>
  <c r="B199" i="4"/>
  <c r="F199" i="4" s="1"/>
  <c r="C199" i="4"/>
  <c r="D199" i="4"/>
  <c r="E199" i="4"/>
  <c r="B200" i="4"/>
  <c r="I200" i="4" s="1"/>
  <c r="C200" i="4"/>
  <c r="D200" i="4"/>
  <c r="E200" i="4"/>
  <c r="B201" i="4"/>
  <c r="F201" i="4" s="1"/>
  <c r="C201" i="4"/>
  <c r="D201" i="4"/>
  <c r="E201" i="4"/>
  <c r="B202" i="4"/>
  <c r="H202" i="4" s="1"/>
  <c r="J202" i="4" s="1"/>
  <c r="C202" i="4"/>
  <c r="D202" i="4"/>
  <c r="E202" i="4"/>
  <c r="F202" i="4"/>
  <c r="G202" i="4"/>
  <c r="K202" i="4" s="1"/>
  <c r="B203" i="4"/>
  <c r="H203" i="4" s="1"/>
  <c r="J203" i="4" s="1"/>
  <c r="C203" i="4"/>
  <c r="D203" i="4"/>
  <c r="E203" i="4"/>
  <c r="B204" i="4"/>
  <c r="C204" i="4"/>
  <c r="D204" i="4"/>
  <c r="E204" i="4"/>
  <c r="B205" i="4"/>
  <c r="G205" i="4" s="1"/>
  <c r="C205" i="4"/>
  <c r="D205" i="4"/>
  <c r="E205" i="4"/>
  <c r="B206" i="4"/>
  <c r="C206" i="4"/>
  <c r="D206" i="4"/>
  <c r="E206" i="4"/>
  <c r="B207" i="4"/>
  <c r="I207" i="4" s="1"/>
  <c r="C207" i="4"/>
  <c r="D207" i="4"/>
  <c r="E207" i="4"/>
  <c r="B208" i="4"/>
  <c r="C208" i="4"/>
  <c r="D208" i="4"/>
  <c r="E208" i="4"/>
  <c r="B209" i="4"/>
  <c r="G209" i="4" s="1"/>
  <c r="K209" i="4" s="1"/>
  <c r="C209" i="4"/>
  <c r="D209" i="4"/>
  <c r="E209" i="4"/>
  <c r="B210" i="4"/>
  <c r="F210" i="4" s="1"/>
  <c r="C210" i="4"/>
  <c r="D210" i="4"/>
  <c r="E210" i="4"/>
  <c r="B211" i="4"/>
  <c r="F211" i="4" s="1"/>
  <c r="C211" i="4"/>
  <c r="D211" i="4"/>
  <c r="E211" i="4"/>
  <c r="H211" i="4"/>
  <c r="J211" i="4" s="1"/>
  <c r="B212" i="4"/>
  <c r="C212" i="4"/>
  <c r="D212" i="4"/>
  <c r="E212" i="4"/>
  <c r="B213" i="4"/>
  <c r="C213" i="4"/>
  <c r="D213" i="4"/>
  <c r="E213" i="4"/>
  <c r="B214" i="4"/>
  <c r="C214" i="4"/>
  <c r="D214" i="4"/>
  <c r="E214" i="4"/>
  <c r="B215" i="4"/>
  <c r="F215" i="4" s="1"/>
  <c r="C215" i="4"/>
  <c r="D215" i="4"/>
  <c r="E215" i="4"/>
  <c r="B216" i="4"/>
  <c r="C216" i="4"/>
  <c r="D216" i="4"/>
  <c r="E216" i="4"/>
  <c r="B217" i="4"/>
  <c r="I217" i="4" s="1"/>
  <c r="C217" i="4"/>
  <c r="D217" i="4"/>
  <c r="E217" i="4"/>
  <c r="G217" i="4"/>
  <c r="K217" i="4" s="1"/>
  <c r="B218" i="4"/>
  <c r="C218" i="4"/>
  <c r="D218" i="4"/>
  <c r="E218" i="4"/>
  <c r="B219" i="4"/>
  <c r="I219" i="4" s="1"/>
  <c r="C219" i="4"/>
  <c r="D219" i="4"/>
  <c r="E219" i="4"/>
  <c r="B220" i="4"/>
  <c r="C220" i="4"/>
  <c r="D220" i="4"/>
  <c r="E220" i="4"/>
  <c r="B221" i="4"/>
  <c r="C221" i="4"/>
  <c r="D221" i="4"/>
  <c r="E221" i="4"/>
  <c r="B222" i="4"/>
  <c r="I222" i="4" s="1"/>
  <c r="C222" i="4"/>
  <c r="D222" i="4"/>
  <c r="E222" i="4"/>
  <c r="B223" i="4"/>
  <c r="C223" i="4"/>
  <c r="D223" i="4"/>
  <c r="E223" i="4"/>
  <c r="B224" i="4"/>
  <c r="C224" i="4"/>
  <c r="D224" i="4"/>
  <c r="E224" i="4"/>
  <c r="B225" i="4"/>
  <c r="C225" i="4"/>
  <c r="D225" i="4"/>
  <c r="E225" i="4"/>
  <c r="B226" i="4"/>
  <c r="C226" i="4"/>
  <c r="D226" i="4"/>
  <c r="E226" i="4"/>
  <c r="B227" i="4"/>
  <c r="C227" i="4"/>
  <c r="D227" i="4"/>
  <c r="E227" i="4"/>
  <c r="B228" i="4"/>
  <c r="C228" i="4"/>
  <c r="D228" i="4"/>
  <c r="E228" i="4"/>
  <c r="G228" i="4"/>
  <c r="B229" i="4"/>
  <c r="C229" i="4"/>
  <c r="D229" i="4"/>
  <c r="E229" i="4"/>
  <c r="B230" i="4"/>
  <c r="C230" i="4"/>
  <c r="D230" i="4"/>
  <c r="E230" i="4"/>
  <c r="B231" i="4"/>
  <c r="I231" i="4" s="1"/>
  <c r="C231" i="4"/>
  <c r="D231" i="4"/>
  <c r="E231" i="4"/>
  <c r="B232" i="4"/>
  <c r="C232" i="4"/>
  <c r="D232" i="4"/>
  <c r="E232" i="4"/>
  <c r="B233" i="4"/>
  <c r="H233" i="4" s="1"/>
  <c r="J233" i="4" s="1"/>
  <c r="C233" i="4"/>
  <c r="D233" i="4"/>
  <c r="E233" i="4"/>
  <c r="B234" i="4"/>
  <c r="F234" i="4" s="1"/>
  <c r="C234" i="4"/>
  <c r="D234" i="4"/>
  <c r="E234" i="4"/>
  <c r="B235" i="4"/>
  <c r="H235" i="4" s="1"/>
  <c r="J235" i="4" s="1"/>
  <c r="C235" i="4"/>
  <c r="D235" i="4"/>
  <c r="E235" i="4"/>
  <c r="B236" i="4"/>
  <c r="C236" i="4"/>
  <c r="D236" i="4"/>
  <c r="E236" i="4"/>
  <c r="B237" i="4"/>
  <c r="G237" i="4" s="1"/>
  <c r="C237" i="4"/>
  <c r="D237" i="4"/>
  <c r="E237" i="4"/>
  <c r="I237" i="4"/>
  <c r="B238" i="4"/>
  <c r="H238" i="4" s="1"/>
  <c r="J238" i="4" s="1"/>
  <c r="C238" i="4"/>
  <c r="D238" i="4"/>
  <c r="E238" i="4"/>
  <c r="B239" i="4"/>
  <c r="C239" i="4"/>
  <c r="D239" i="4"/>
  <c r="E239" i="4"/>
  <c r="B240" i="4"/>
  <c r="C240" i="4"/>
  <c r="D240" i="4"/>
  <c r="E240" i="4"/>
  <c r="B241" i="4"/>
  <c r="C241" i="4"/>
  <c r="D241" i="4"/>
  <c r="E241" i="4"/>
  <c r="B242" i="4"/>
  <c r="C242" i="4"/>
  <c r="D242" i="4"/>
  <c r="E242" i="4"/>
  <c r="B243" i="4"/>
  <c r="C243" i="4"/>
  <c r="D243" i="4"/>
  <c r="E243" i="4"/>
  <c r="B244" i="4"/>
  <c r="F244" i="4" s="1"/>
  <c r="C244" i="4"/>
  <c r="D244" i="4"/>
  <c r="E244" i="4"/>
  <c r="B245" i="4"/>
  <c r="I245" i="4" s="1"/>
  <c r="C245" i="4"/>
  <c r="D245" i="4"/>
  <c r="E245" i="4"/>
  <c r="B246" i="4"/>
  <c r="G246" i="4" s="1"/>
  <c r="C246" i="4"/>
  <c r="D246" i="4"/>
  <c r="E246" i="4"/>
  <c r="B247" i="4"/>
  <c r="H247" i="4" s="1"/>
  <c r="J247" i="4" s="1"/>
  <c r="C247" i="4"/>
  <c r="D247" i="4"/>
  <c r="E247" i="4"/>
  <c r="B248" i="4"/>
  <c r="C248" i="4"/>
  <c r="D248" i="4"/>
  <c r="E248" i="4"/>
  <c r="F248" i="4"/>
  <c r="G248" i="4"/>
  <c r="K248" i="4" s="1"/>
  <c r="H248" i="4"/>
  <c r="J248" i="4" s="1"/>
  <c r="I248" i="4"/>
  <c r="B249" i="4"/>
  <c r="C249" i="4"/>
  <c r="D249" i="4"/>
  <c r="E249" i="4"/>
  <c r="B250" i="4"/>
  <c r="H250" i="4" s="1"/>
  <c r="J250" i="4" s="1"/>
  <c r="C250" i="4"/>
  <c r="D250" i="4"/>
  <c r="E250" i="4"/>
  <c r="F250" i="4"/>
  <c r="B251" i="4"/>
  <c r="C251" i="4"/>
  <c r="D251" i="4"/>
  <c r="E251" i="4"/>
  <c r="B252" i="4"/>
  <c r="C252" i="4"/>
  <c r="D252" i="4"/>
  <c r="E252" i="4"/>
  <c r="B253" i="4"/>
  <c r="C253" i="4"/>
  <c r="D253" i="4"/>
  <c r="E253" i="4"/>
  <c r="B254" i="4"/>
  <c r="I254" i="4" s="1"/>
  <c r="C254" i="4"/>
  <c r="D254" i="4"/>
  <c r="E254" i="4"/>
  <c r="B255" i="4"/>
  <c r="C255" i="4"/>
  <c r="D255" i="4"/>
  <c r="E255" i="4"/>
  <c r="B256" i="4"/>
  <c r="C256" i="4"/>
  <c r="D256" i="4"/>
  <c r="E256" i="4"/>
  <c r="B257" i="4"/>
  <c r="G257" i="4" s="1"/>
  <c r="C257" i="4"/>
  <c r="D257" i="4"/>
  <c r="E257" i="4"/>
  <c r="B258" i="4"/>
  <c r="G258" i="4" s="1"/>
  <c r="C258" i="4"/>
  <c r="D258" i="4"/>
  <c r="E258" i="4"/>
  <c r="B259" i="4"/>
  <c r="H259" i="4" s="1"/>
  <c r="J259" i="4" s="1"/>
  <c r="C259" i="4"/>
  <c r="D259" i="4"/>
  <c r="E259" i="4"/>
  <c r="B260" i="4"/>
  <c r="F260" i="4" s="1"/>
  <c r="C260" i="4"/>
  <c r="D260" i="4"/>
  <c r="E260" i="4"/>
  <c r="B261" i="4"/>
  <c r="C261" i="4"/>
  <c r="D261" i="4"/>
  <c r="E261" i="4"/>
  <c r="B262" i="4"/>
  <c r="H262" i="4" s="1"/>
  <c r="J262" i="4" s="1"/>
  <c r="C262" i="4"/>
  <c r="D262" i="4"/>
  <c r="E262" i="4"/>
  <c r="B263" i="4"/>
  <c r="C263" i="4"/>
  <c r="D263" i="4"/>
  <c r="E263" i="4"/>
  <c r="B264" i="4"/>
  <c r="H264" i="4" s="1"/>
  <c r="J264" i="4" s="1"/>
  <c r="C264" i="4"/>
  <c r="D264" i="4"/>
  <c r="E264" i="4"/>
  <c r="B265" i="4"/>
  <c r="H265" i="4" s="1"/>
  <c r="J265" i="4" s="1"/>
  <c r="C265" i="4"/>
  <c r="D265" i="4"/>
  <c r="E265" i="4"/>
  <c r="F265" i="4"/>
  <c r="B266" i="4"/>
  <c r="I266" i="4" s="1"/>
  <c r="C266" i="4"/>
  <c r="D266" i="4"/>
  <c r="E266" i="4"/>
  <c r="B267" i="4"/>
  <c r="C267" i="4"/>
  <c r="D267" i="4"/>
  <c r="E267" i="4"/>
  <c r="B268" i="4"/>
  <c r="F268" i="4" s="1"/>
  <c r="C268" i="4"/>
  <c r="D268" i="4"/>
  <c r="E268" i="4"/>
  <c r="B269" i="4"/>
  <c r="C269" i="4"/>
  <c r="D269" i="4"/>
  <c r="E269" i="4"/>
  <c r="B270" i="4"/>
  <c r="I270" i="4" s="1"/>
  <c r="C270" i="4"/>
  <c r="D270" i="4"/>
  <c r="E270" i="4"/>
  <c r="B271" i="4"/>
  <c r="C271" i="4"/>
  <c r="D271" i="4"/>
  <c r="E271" i="4"/>
  <c r="B272" i="4"/>
  <c r="H272" i="4" s="1"/>
  <c r="J272" i="4" s="1"/>
  <c r="C272" i="4"/>
  <c r="D272" i="4"/>
  <c r="E272" i="4"/>
  <c r="B273" i="4"/>
  <c r="C273" i="4"/>
  <c r="D273" i="4"/>
  <c r="E273" i="4"/>
  <c r="B274" i="4"/>
  <c r="C274" i="4"/>
  <c r="D274" i="4"/>
  <c r="E274" i="4"/>
  <c r="B275" i="4"/>
  <c r="C275" i="4"/>
  <c r="D275" i="4"/>
  <c r="E275" i="4"/>
  <c r="B276" i="4"/>
  <c r="I276" i="4" s="1"/>
  <c r="C276" i="4"/>
  <c r="D276" i="4"/>
  <c r="E276" i="4"/>
  <c r="B277" i="4"/>
  <c r="C277" i="4"/>
  <c r="D277" i="4"/>
  <c r="E277" i="4"/>
  <c r="B278" i="4"/>
  <c r="C278" i="4"/>
  <c r="D278" i="4"/>
  <c r="E278" i="4"/>
  <c r="B279" i="4"/>
  <c r="I279" i="4" s="1"/>
  <c r="C279" i="4"/>
  <c r="D279" i="4"/>
  <c r="E279" i="4"/>
  <c r="B280" i="4"/>
  <c r="F280" i="4" s="1"/>
  <c r="C280" i="4"/>
  <c r="D280" i="4"/>
  <c r="E280" i="4"/>
  <c r="B281" i="4"/>
  <c r="F281" i="4" s="1"/>
  <c r="C281" i="4"/>
  <c r="D281" i="4"/>
  <c r="E281" i="4"/>
  <c r="B282" i="4"/>
  <c r="C282" i="4"/>
  <c r="D282" i="4"/>
  <c r="E282" i="4"/>
  <c r="B283" i="4"/>
  <c r="C283" i="4"/>
  <c r="D283" i="4"/>
  <c r="E283" i="4"/>
  <c r="B284" i="4"/>
  <c r="H284" i="4" s="1"/>
  <c r="J284" i="4" s="1"/>
  <c r="C284" i="4"/>
  <c r="D284" i="4"/>
  <c r="E284" i="4"/>
  <c r="B285" i="4"/>
  <c r="F285" i="4" s="1"/>
  <c r="C285" i="4"/>
  <c r="D285" i="4"/>
  <c r="E285" i="4"/>
  <c r="B286" i="4"/>
  <c r="F286" i="4" s="1"/>
  <c r="C286" i="4"/>
  <c r="D286" i="4"/>
  <c r="E286" i="4"/>
  <c r="B287" i="4"/>
  <c r="C287" i="4"/>
  <c r="D287" i="4"/>
  <c r="E287" i="4"/>
  <c r="B288" i="4"/>
  <c r="C288" i="4"/>
  <c r="D288" i="4"/>
  <c r="E288" i="4"/>
  <c r="B289" i="4"/>
  <c r="C289" i="4"/>
  <c r="D289" i="4"/>
  <c r="E289" i="4"/>
  <c r="B290" i="4"/>
  <c r="F290" i="4" s="1"/>
  <c r="C290" i="4"/>
  <c r="D290" i="4"/>
  <c r="E290" i="4"/>
  <c r="B291" i="4"/>
  <c r="C291" i="4"/>
  <c r="D291" i="4"/>
  <c r="E291" i="4"/>
  <c r="B292" i="4"/>
  <c r="C292" i="4"/>
  <c r="D292" i="4"/>
  <c r="E292" i="4"/>
  <c r="F292" i="4"/>
  <c r="B293" i="4"/>
  <c r="C293" i="4"/>
  <c r="D293" i="4"/>
  <c r="E293" i="4"/>
  <c r="B294" i="4"/>
  <c r="C294" i="4"/>
  <c r="D294" i="4"/>
  <c r="E294" i="4"/>
  <c r="B295" i="4"/>
  <c r="G295" i="4" s="1"/>
  <c r="C295" i="4"/>
  <c r="D295" i="4"/>
  <c r="E295" i="4"/>
  <c r="B296" i="4"/>
  <c r="H296" i="4" s="1"/>
  <c r="J296" i="4" s="1"/>
  <c r="C296" i="4"/>
  <c r="D296" i="4"/>
  <c r="E296" i="4"/>
  <c r="B297" i="4"/>
  <c r="C297" i="4"/>
  <c r="D297" i="4"/>
  <c r="E297" i="4"/>
  <c r="B298" i="4"/>
  <c r="C298" i="4"/>
  <c r="D298" i="4"/>
  <c r="E298" i="4"/>
  <c r="B299" i="4"/>
  <c r="C299" i="4"/>
  <c r="D299" i="4"/>
  <c r="E299" i="4"/>
  <c r="B300" i="4"/>
  <c r="C300" i="4"/>
  <c r="D300" i="4"/>
  <c r="E300" i="4"/>
  <c r="B301" i="4"/>
  <c r="C301" i="4"/>
  <c r="D301" i="4"/>
  <c r="E301" i="4"/>
  <c r="B302" i="4"/>
  <c r="C302" i="4"/>
  <c r="D302" i="4"/>
  <c r="E302" i="4"/>
  <c r="B303" i="4"/>
  <c r="H303" i="4" s="1"/>
  <c r="J303" i="4" s="1"/>
  <c r="C303" i="4"/>
  <c r="D303" i="4"/>
  <c r="E303" i="4"/>
  <c r="B304" i="4"/>
  <c r="C304" i="4"/>
  <c r="D304" i="4"/>
  <c r="E304" i="4"/>
  <c r="B305" i="4"/>
  <c r="H305" i="4" s="1"/>
  <c r="J305" i="4" s="1"/>
  <c r="C305" i="4"/>
  <c r="D305" i="4"/>
  <c r="E305" i="4"/>
  <c r="B306" i="4"/>
  <c r="F306" i="4" s="1"/>
  <c r="C306" i="4"/>
  <c r="D306" i="4"/>
  <c r="E306" i="4"/>
  <c r="B307" i="4"/>
  <c r="C307" i="4"/>
  <c r="D307" i="4"/>
  <c r="E307" i="4"/>
  <c r="B308" i="4"/>
  <c r="H308" i="4" s="1"/>
  <c r="J308" i="4" s="1"/>
  <c r="C308" i="4"/>
  <c r="D308" i="4"/>
  <c r="E308" i="4"/>
  <c r="B309" i="4"/>
  <c r="C309" i="4"/>
  <c r="D309" i="4"/>
  <c r="E309" i="4"/>
  <c r="B310" i="4"/>
  <c r="C310" i="4"/>
  <c r="D310" i="4"/>
  <c r="E310" i="4"/>
  <c r="B311" i="4"/>
  <c r="H311" i="4" s="1"/>
  <c r="J311" i="4" s="1"/>
  <c r="C311" i="4"/>
  <c r="D311" i="4"/>
  <c r="E311" i="4"/>
  <c r="B312" i="4"/>
  <c r="C312" i="4"/>
  <c r="D312" i="4"/>
  <c r="E312" i="4"/>
  <c r="B313" i="4"/>
  <c r="I313" i="4" s="1"/>
  <c r="C313" i="4"/>
  <c r="D313" i="4"/>
  <c r="E313" i="4"/>
  <c r="B314" i="4"/>
  <c r="C314" i="4"/>
  <c r="D314" i="4"/>
  <c r="E314" i="4"/>
  <c r="B315" i="4"/>
  <c r="F315" i="4" s="1"/>
  <c r="C315" i="4"/>
  <c r="D315" i="4"/>
  <c r="E315" i="4"/>
  <c r="B316" i="4"/>
  <c r="C316" i="4"/>
  <c r="D316" i="4"/>
  <c r="E316" i="4"/>
  <c r="B317" i="4"/>
  <c r="C317" i="4"/>
  <c r="D317" i="4"/>
  <c r="E317" i="4"/>
  <c r="B318" i="4"/>
  <c r="C318" i="4"/>
  <c r="D318" i="4"/>
  <c r="E318" i="4"/>
  <c r="B319" i="4"/>
  <c r="F319" i="4" s="1"/>
  <c r="C319" i="4"/>
  <c r="D319" i="4"/>
  <c r="E319" i="4"/>
  <c r="B320" i="4"/>
  <c r="C320" i="4"/>
  <c r="D320" i="4"/>
  <c r="E320" i="4"/>
  <c r="B321" i="4"/>
  <c r="C321" i="4"/>
  <c r="D321" i="4"/>
  <c r="E321" i="4"/>
  <c r="B322" i="4"/>
  <c r="C322" i="4"/>
  <c r="D322" i="4"/>
  <c r="E322" i="4"/>
  <c r="B323" i="4"/>
  <c r="C323" i="4"/>
  <c r="D323" i="4"/>
  <c r="E323" i="4"/>
  <c r="B324" i="4"/>
  <c r="H324" i="4" s="1"/>
  <c r="J324" i="4" s="1"/>
  <c r="C324" i="4"/>
  <c r="D324" i="4"/>
  <c r="E324" i="4"/>
  <c r="B325" i="4"/>
  <c r="G325" i="4" s="1"/>
  <c r="C325" i="4"/>
  <c r="D325" i="4"/>
  <c r="E325" i="4"/>
  <c r="B326" i="4"/>
  <c r="H326" i="4" s="1"/>
  <c r="J326" i="4" s="1"/>
  <c r="C326" i="4"/>
  <c r="D326" i="4"/>
  <c r="E326" i="4"/>
  <c r="B327" i="4"/>
  <c r="C327" i="4"/>
  <c r="D327" i="4"/>
  <c r="E327" i="4"/>
  <c r="B328" i="4"/>
  <c r="F328" i="4" s="1"/>
  <c r="C328" i="4"/>
  <c r="D328" i="4"/>
  <c r="E328" i="4"/>
  <c r="B329" i="4"/>
  <c r="C329" i="4"/>
  <c r="D329" i="4"/>
  <c r="E329" i="4"/>
  <c r="B330" i="4"/>
  <c r="C330" i="4"/>
  <c r="D330" i="4"/>
  <c r="E330" i="4"/>
  <c r="B331" i="4"/>
  <c r="F331" i="4" s="1"/>
  <c r="C331" i="4"/>
  <c r="D331" i="4"/>
  <c r="E331" i="4"/>
  <c r="B332" i="4"/>
  <c r="C332" i="4"/>
  <c r="D332" i="4"/>
  <c r="E332" i="4"/>
  <c r="B333" i="4"/>
  <c r="C333" i="4"/>
  <c r="D333" i="4"/>
  <c r="E333" i="4"/>
  <c r="B334" i="4"/>
  <c r="C334" i="4"/>
  <c r="D334" i="4"/>
  <c r="E334" i="4"/>
  <c r="B335" i="4"/>
  <c r="C335" i="4"/>
  <c r="D335" i="4"/>
  <c r="E335" i="4"/>
  <c r="B336" i="4"/>
  <c r="F336" i="4" s="1"/>
  <c r="C336" i="4"/>
  <c r="D336" i="4"/>
  <c r="E336" i="4"/>
  <c r="B337" i="4"/>
  <c r="C337" i="4"/>
  <c r="D337" i="4"/>
  <c r="E337" i="4"/>
  <c r="B338" i="4"/>
  <c r="G338" i="4" s="1"/>
  <c r="C338" i="4"/>
  <c r="D338" i="4"/>
  <c r="E338" i="4"/>
  <c r="B339" i="4"/>
  <c r="C339" i="4"/>
  <c r="D339" i="4"/>
  <c r="E339" i="4"/>
  <c r="B340" i="4"/>
  <c r="C340" i="4"/>
  <c r="D340" i="4"/>
  <c r="E340" i="4"/>
  <c r="B341" i="4"/>
  <c r="C341" i="4"/>
  <c r="D341" i="4"/>
  <c r="E341" i="4"/>
  <c r="B342" i="4"/>
  <c r="I342" i="4" s="1"/>
  <c r="C342" i="4"/>
  <c r="D342" i="4"/>
  <c r="E342" i="4"/>
  <c r="B343" i="4"/>
  <c r="I343" i="4" s="1"/>
  <c r="C343" i="4"/>
  <c r="D343" i="4"/>
  <c r="E343" i="4"/>
  <c r="B344" i="4"/>
  <c r="C344" i="4"/>
  <c r="D344" i="4"/>
  <c r="E344" i="4"/>
  <c r="B345" i="4"/>
  <c r="H345" i="4" s="1"/>
  <c r="J345" i="4" s="1"/>
  <c r="C345" i="4"/>
  <c r="D345" i="4"/>
  <c r="E345" i="4"/>
  <c r="B346" i="4"/>
  <c r="C346" i="4"/>
  <c r="D346" i="4"/>
  <c r="E346" i="4"/>
  <c r="B347" i="4"/>
  <c r="H347" i="4" s="1"/>
  <c r="J347" i="4" s="1"/>
  <c r="C347" i="4"/>
  <c r="D347" i="4"/>
  <c r="E347" i="4"/>
  <c r="B348" i="4"/>
  <c r="H348" i="4" s="1"/>
  <c r="J348" i="4" s="1"/>
  <c r="C348" i="4"/>
  <c r="D348" i="4"/>
  <c r="E348" i="4"/>
  <c r="B349" i="4"/>
  <c r="G349" i="4" s="1"/>
  <c r="C349" i="4"/>
  <c r="D349" i="4"/>
  <c r="E349" i="4"/>
  <c r="B350" i="4"/>
  <c r="G350" i="4" s="1"/>
  <c r="C350" i="4"/>
  <c r="D350" i="4"/>
  <c r="E350" i="4"/>
  <c r="B351" i="4"/>
  <c r="C351" i="4"/>
  <c r="D351" i="4"/>
  <c r="E351" i="4"/>
  <c r="B352" i="4"/>
  <c r="C352" i="4"/>
  <c r="D352" i="4"/>
  <c r="E352" i="4"/>
  <c r="B353" i="4"/>
  <c r="F353" i="4" s="1"/>
  <c r="C353" i="4"/>
  <c r="D353" i="4"/>
  <c r="E353" i="4"/>
  <c r="B354" i="4"/>
  <c r="F354" i="4" s="1"/>
  <c r="C354" i="4"/>
  <c r="D354" i="4"/>
  <c r="E354" i="4"/>
  <c r="B355" i="4"/>
  <c r="C355" i="4"/>
  <c r="D355" i="4"/>
  <c r="E355" i="4"/>
  <c r="B356" i="4"/>
  <c r="C356" i="4"/>
  <c r="D356" i="4"/>
  <c r="E356" i="4"/>
  <c r="B357" i="4"/>
  <c r="I357" i="4" s="1"/>
  <c r="C357" i="4"/>
  <c r="D357" i="4"/>
  <c r="E357" i="4"/>
  <c r="B358" i="4"/>
  <c r="C358" i="4"/>
  <c r="D358" i="4"/>
  <c r="E358" i="4"/>
  <c r="B359" i="4"/>
  <c r="F359" i="4" s="1"/>
  <c r="C359" i="4"/>
  <c r="D359" i="4"/>
  <c r="E359" i="4"/>
  <c r="B360" i="4"/>
  <c r="I360" i="4" s="1"/>
  <c r="C360" i="4"/>
  <c r="D360" i="4"/>
  <c r="E360" i="4"/>
  <c r="B361" i="4"/>
  <c r="H361" i="4" s="1"/>
  <c r="J361" i="4" s="1"/>
  <c r="C361" i="4"/>
  <c r="D361" i="4"/>
  <c r="E361" i="4"/>
  <c r="I361" i="4"/>
  <c r="B362" i="4"/>
  <c r="F362" i="4" s="1"/>
  <c r="C362" i="4"/>
  <c r="D362" i="4"/>
  <c r="E362" i="4"/>
  <c r="B363" i="4"/>
  <c r="H363" i="4" s="1"/>
  <c r="J363" i="4" s="1"/>
  <c r="C363" i="4"/>
  <c r="D363" i="4"/>
  <c r="E363" i="4"/>
  <c r="B364" i="4"/>
  <c r="C364" i="4"/>
  <c r="D364" i="4"/>
  <c r="E364" i="4"/>
  <c r="B365" i="4"/>
  <c r="H365" i="4" s="1"/>
  <c r="J365" i="4" s="1"/>
  <c r="C365" i="4"/>
  <c r="D365" i="4"/>
  <c r="E365" i="4"/>
  <c r="B366" i="4"/>
  <c r="C366" i="4"/>
  <c r="D366" i="4"/>
  <c r="E366" i="4"/>
  <c r="B367" i="4"/>
  <c r="C367" i="4"/>
  <c r="D367" i="4"/>
  <c r="E367" i="4"/>
  <c r="B368" i="4"/>
  <c r="H368" i="4" s="1"/>
  <c r="J368" i="4" s="1"/>
  <c r="C368" i="4"/>
  <c r="D368" i="4"/>
  <c r="E368" i="4"/>
  <c r="B369" i="4"/>
  <c r="H369" i="4" s="1"/>
  <c r="J369" i="4" s="1"/>
  <c r="C369" i="4"/>
  <c r="D369" i="4"/>
  <c r="E369" i="4"/>
  <c r="B370" i="4"/>
  <c r="C370" i="4"/>
  <c r="D370" i="4"/>
  <c r="E370" i="4"/>
  <c r="B371" i="4"/>
  <c r="F371" i="4" s="1"/>
  <c r="C371" i="4"/>
  <c r="D371" i="4"/>
  <c r="E371" i="4"/>
  <c r="B372" i="4"/>
  <c r="I372" i="4" s="1"/>
  <c r="C372" i="4"/>
  <c r="D372" i="4"/>
  <c r="E372" i="4"/>
  <c r="B373" i="4"/>
  <c r="I373" i="4" s="1"/>
  <c r="C373" i="4"/>
  <c r="D373" i="4"/>
  <c r="E373" i="4"/>
  <c r="B374" i="4"/>
  <c r="F374" i="4" s="1"/>
  <c r="C374" i="4"/>
  <c r="D374" i="4"/>
  <c r="E374" i="4"/>
  <c r="B375" i="4"/>
  <c r="C375" i="4"/>
  <c r="D375" i="4"/>
  <c r="E375" i="4"/>
  <c r="B376" i="4"/>
  <c r="C376" i="4"/>
  <c r="D376" i="4"/>
  <c r="E376" i="4"/>
  <c r="B377" i="4"/>
  <c r="C377" i="4"/>
  <c r="D377" i="4"/>
  <c r="E377" i="4"/>
  <c r="B378" i="4"/>
  <c r="C378" i="4"/>
  <c r="D378" i="4"/>
  <c r="E378" i="4"/>
  <c r="B379" i="4"/>
  <c r="C379" i="4"/>
  <c r="D379" i="4"/>
  <c r="E379" i="4"/>
  <c r="B380" i="4"/>
  <c r="G380" i="4" s="1"/>
  <c r="C380" i="4"/>
  <c r="D380" i="4"/>
  <c r="E380" i="4"/>
  <c r="B381" i="4"/>
  <c r="C381" i="4"/>
  <c r="D381" i="4"/>
  <c r="E381" i="4"/>
  <c r="B382" i="4"/>
  <c r="C382" i="4"/>
  <c r="D382" i="4"/>
  <c r="E382" i="4"/>
  <c r="B383" i="4"/>
  <c r="H383" i="4" s="1"/>
  <c r="J383" i="4" s="1"/>
  <c r="C383" i="4"/>
  <c r="D383" i="4"/>
  <c r="E383" i="4"/>
  <c r="B384" i="4"/>
  <c r="C384" i="4"/>
  <c r="D384" i="4"/>
  <c r="E384" i="4"/>
  <c r="B385" i="4"/>
  <c r="C385" i="4"/>
  <c r="D385" i="4"/>
  <c r="E385" i="4"/>
  <c r="B386" i="4"/>
  <c r="F386" i="4" s="1"/>
  <c r="C386" i="4"/>
  <c r="D386" i="4"/>
  <c r="E386" i="4"/>
  <c r="B387" i="4"/>
  <c r="H387" i="4" s="1"/>
  <c r="J387" i="4" s="1"/>
  <c r="C387" i="4"/>
  <c r="D387" i="4"/>
  <c r="E387" i="4"/>
  <c r="B388" i="4"/>
  <c r="C388" i="4"/>
  <c r="D388" i="4"/>
  <c r="E388" i="4"/>
  <c r="B389" i="4"/>
  <c r="F389" i="4" s="1"/>
  <c r="C389" i="4"/>
  <c r="D389" i="4"/>
  <c r="E389" i="4"/>
  <c r="B390" i="4"/>
  <c r="C390" i="4"/>
  <c r="D390" i="4"/>
  <c r="E390" i="4"/>
  <c r="B391" i="4"/>
  <c r="C391" i="4"/>
  <c r="D391" i="4"/>
  <c r="E391" i="4"/>
  <c r="B392" i="4"/>
  <c r="H392" i="4" s="1"/>
  <c r="J392" i="4" s="1"/>
  <c r="C392" i="4"/>
  <c r="D392" i="4"/>
  <c r="E392" i="4"/>
  <c r="B393" i="4"/>
  <c r="C393" i="4"/>
  <c r="D393" i="4"/>
  <c r="E393" i="4"/>
  <c r="B394" i="4"/>
  <c r="C394" i="4"/>
  <c r="D394" i="4"/>
  <c r="E394" i="4"/>
  <c r="B395" i="4"/>
  <c r="H395" i="4" s="1"/>
  <c r="J395" i="4" s="1"/>
  <c r="C395" i="4"/>
  <c r="D395" i="4"/>
  <c r="E395" i="4"/>
  <c r="B396" i="4"/>
  <c r="F396" i="4" s="1"/>
  <c r="C396" i="4"/>
  <c r="D396" i="4"/>
  <c r="E396" i="4"/>
  <c r="B397" i="4"/>
  <c r="F397" i="4" s="1"/>
  <c r="C397" i="4"/>
  <c r="D397" i="4"/>
  <c r="E397" i="4"/>
  <c r="B398" i="4"/>
  <c r="C398" i="4"/>
  <c r="D398" i="4"/>
  <c r="E398" i="4"/>
  <c r="B399" i="4"/>
  <c r="I399" i="4" s="1"/>
  <c r="C399" i="4"/>
  <c r="D399" i="4"/>
  <c r="E399" i="4"/>
  <c r="B400" i="4"/>
  <c r="C400" i="4"/>
  <c r="D400" i="4"/>
  <c r="E400" i="4"/>
  <c r="B401" i="4"/>
  <c r="C401" i="4"/>
  <c r="D401" i="4"/>
  <c r="E401" i="4"/>
  <c r="B402" i="4"/>
  <c r="H402" i="4" s="1"/>
  <c r="J402" i="4" s="1"/>
  <c r="C402" i="4"/>
  <c r="D402" i="4"/>
  <c r="E402" i="4"/>
  <c r="B403" i="4"/>
  <c r="C403" i="4"/>
  <c r="D403" i="4"/>
  <c r="E403" i="4"/>
  <c r="B404" i="4"/>
  <c r="C404" i="4"/>
  <c r="D404" i="4"/>
  <c r="E404" i="4"/>
  <c r="B405" i="4"/>
  <c r="C405" i="4"/>
  <c r="D405" i="4"/>
  <c r="E405" i="4"/>
  <c r="B406" i="4"/>
  <c r="F406" i="4" s="1"/>
  <c r="C406" i="4"/>
  <c r="D406" i="4"/>
  <c r="E406" i="4"/>
  <c r="B407" i="4"/>
  <c r="C407" i="4"/>
  <c r="D407" i="4"/>
  <c r="E407" i="4"/>
  <c r="B408" i="4"/>
  <c r="C408" i="4"/>
  <c r="D408" i="4"/>
  <c r="E408" i="4"/>
  <c r="B409" i="4"/>
  <c r="G409" i="4" s="1"/>
  <c r="C409" i="4"/>
  <c r="D409" i="4"/>
  <c r="E409" i="4"/>
  <c r="B410" i="4"/>
  <c r="C410" i="4"/>
  <c r="D410" i="4"/>
  <c r="E410" i="4"/>
  <c r="B411" i="4"/>
  <c r="C411" i="4"/>
  <c r="D411" i="4"/>
  <c r="E411" i="4"/>
  <c r="H411" i="4"/>
  <c r="J411" i="4" s="1"/>
  <c r="B412" i="4"/>
  <c r="C412" i="4"/>
  <c r="D412" i="4"/>
  <c r="E412" i="4"/>
  <c r="B413" i="4"/>
  <c r="C413" i="4"/>
  <c r="D413" i="4"/>
  <c r="E413" i="4"/>
  <c r="B414" i="4"/>
  <c r="F414" i="4" s="1"/>
  <c r="C414" i="4"/>
  <c r="D414" i="4"/>
  <c r="E414" i="4"/>
  <c r="B415" i="4"/>
  <c r="G415" i="4" s="1"/>
  <c r="K415" i="4" s="1"/>
  <c r="C415" i="4"/>
  <c r="D415" i="4"/>
  <c r="E415" i="4"/>
  <c r="B416" i="4"/>
  <c r="G416" i="4" s="1"/>
  <c r="C416" i="4"/>
  <c r="D416" i="4"/>
  <c r="E416" i="4"/>
  <c r="B417" i="4"/>
  <c r="I417" i="4" s="1"/>
  <c r="C417" i="4"/>
  <c r="D417" i="4"/>
  <c r="E417" i="4"/>
  <c r="B418" i="4"/>
  <c r="H418" i="4" s="1"/>
  <c r="J418" i="4" s="1"/>
  <c r="C418" i="4"/>
  <c r="D418" i="4"/>
  <c r="E418" i="4"/>
  <c r="B419" i="4"/>
  <c r="H419" i="4" s="1"/>
  <c r="J419" i="4" s="1"/>
  <c r="C419" i="4"/>
  <c r="D419" i="4"/>
  <c r="E419" i="4"/>
  <c r="B420" i="4"/>
  <c r="I420" i="4" s="1"/>
  <c r="C420" i="4"/>
  <c r="D420" i="4"/>
  <c r="E420" i="4"/>
  <c r="B421" i="4"/>
  <c r="F421" i="4" s="1"/>
  <c r="C421" i="4"/>
  <c r="D421" i="4"/>
  <c r="E421" i="4"/>
  <c r="B422" i="4"/>
  <c r="C422" i="4"/>
  <c r="D422" i="4"/>
  <c r="E422" i="4"/>
  <c r="B423" i="4"/>
  <c r="H423" i="4" s="1"/>
  <c r="J423" i="4" s="1"/>
  <c r="C423" i="4"/>
  <c r="D423" i="4"/>
  <c r="E423" i="4"/>
  <c r="B424" i="4"/>
  <c r="C424" i="4"/>
  <c r="D424" i="4"/>
  <c r="E424" i="4"/>
  <c r="B425" i="4"/>
  <c r="G425" i="4" s="1"/>
  <c r="C425" i="4"/>
  <c r="D425" i="4"/>
  <c r="E425" i="4"/>
  <c r="B426" i="4"/>
  <c r="F426" i="4" s="1"/>
  <c r="C426" i="4"/>
  <c r="D426" i="4"/>
  <c r="E426" i="4"/>
  <c r="B427" i="4"/>
  <c r="H427" i="4" s="1"/>
  <c r="J427" i="4" s="1"/>
  <c r="C427" i="4"/>
  <c r="D427" i="4"/>
  <c r="E427" i="4"/>
  <c r="B428" i="4"/>
  <c r="C428" i="4"/>
  <c r="D428" i="4"/>
  <c r="E428" i="4"/>
  <c r="B429" i="4"/>
  <c r="C429" i="4"/>
  <c r="D429" i="4"/>
  <c r="E429" i="4"/>
  <c r="B430" i="4"/>
  <c r="H430" i="4" s="1"/>
  <c r="J430" i="4" s="1"/>
  <c r="C430" i="4"/>
  <c r="D430" i="4"/>
  <c r="E430" i="4"/>
  <c r="B431" i="4"/>
  <c r="C431" i="4"/>
  <c r="D431" i="4"/>
  <c r="E431" i="4"/>
  <c r="B432" i="4"/>
  <c r="H432" i="4" s="1"/>
  <c r="J432" i="4" s="1"/>
  <c r="C432" i="4"/>
  <c r="D432" i="4"/>
  <c r="E432" i="4"/>
  <c r="B433" i="4"/>
  <c r="G433" i="4" s="1"/>
  <c r="C433" i="4"/>
  <c r="D433" i="4"/>
  <c r="E433" i="4"/>
  <c r="B434" i="4"/>
  <c r="H434" i="4" s="1"/>
  <c r="J434" i="4" s="1"/>
  <c r="C434" i="4"/>
  <c r="D434" i="4"/>
  <c r="E434" i="4"/>
  <c r="B435" i="4"/>
  <c r="F435" i="4" s="1"/>
  <c r="C435" i="4"/>
  <c r="D435" i="4"/>
  <c r="E435" i="4"/>
  <c r="B436" i="4"/>
  <c r="C436" i="4"/>
  <c r="D436" i="4"/>
  <c r="E436" i="4"/>
  <c r="B437" i="4"/>
  <c r="C437" i="4"/>
  <c r="D437" i="4"/>
  <c r="E437" i="4"/>
  <c r="B438" i="4"/>
  <c r="C438" i="4"/>
  <c r="D438" i="4"/>
  <c r="E438" i="4"/>
  <c r="B439" i="4"/>
  <c r="C439" i="4"/>
  <c r="D439" i="4"/>
  <c r="E439" i="4"/>
  <c r="B440" i="4"/>
  <c r="F440" i="4" s="1"/>
  <c r="C440" i="4"/>
  <c r="D440" i="4"/>
  <c r="E440" i="4"/>
  <c r="B441" i="4"/>
  <c r="C441" i="4"/>
  <c r="D441" i="4"/>
  <c r="E441" i="4"/>
  <c r="B442" i="4"/>
  <c r="C442" i="4"/>
  <c r="D442" i="4"/>
  <c r="E442" i="4"/>
  <c r="B443" i="4"/>
  <c r="C443" i="4"/>
  <c r="D443" i="4"/>
  <c r="E443" i="4"/>
  <c r="B444" i="4"/>
  <c r="C444" i="4"/>
  <c r="D444" i="4"/>
  <c r="E444" i="4"/>
  <c r="B445" i="4"/>
  <c r="C445" i="4"/>
  <c r="D445" i="4"/>
  <c r="E445" i="4"/>
  <c r="B446" i="4"/>
  <c r="H446" i="4" s="1"/>
  <c r="J446" i="4" s="1"/>
  <c r="C446" i="4"/>
  <c r="D446" i="4"/>
  <c r="E446" i="4"/>
  <c r="B447" i="4"/>
  <c r="H447" i="4" s="1"/>
  <c r="J447" i="4" s="1"/>
  <c r="C447" i="4"/>
  <c r="D447" i="4"/>
  <c r="E447" i="4"/>
  <c r="B448" i="4"/>
  <c r="C448" i="4"/>
  <c r="D448" i="4"/>
  <c r="E448" i="4"/>
  <c r="B449" i="4"/>
  <c r="C449" i="4"/>
  <c r="D449" i="4"/>
  <c r="E449" i="4"/>
  <c r="B450" i="4"/>
  <c r="C450" i="4"/>
  <c r="D450" i="4"/>
  <c r="E450" i="4"/>
  <c r="B451" i="4"/>
  <c r="I451" i="4" s="1"/>
  <c r="C451" i="4"/>
  <c r="D451" i="4"/>
  <c r="E451" i="4"/>
  <c r="B452" i="4"/>
  <c r="C452" i="4"/>
  <c r="D452" i="4"/>
  <c r="E452" i="4"/>
  <c r="B453" i="4"/>
  <c r="C453" i="4"/>
  <c r="D453" i="4"/>
  <c r="E453" i="4"/>
  <c r="B454" i="4"/>
  <c r="G454" i="4" s="1"/>
  <c r="C454" i="4"/>
  <c r="D454" i="4"/>
  <c r="E454" i="4"/>
  <c r="B455" i="4"/>
  <c r="C455" i="4"/>
  <c r="D455" i="4"/>
  <c r="E455" i="4"/>
  <c r="B456" i="4"/>
  <c r="I456" i="4" s="1"/>
  <c r="C456" i="4"/>
  <c r="D456" i="4"/>
  <c r="E456" i="4"/>
  <c r="B457" i="4"/>
  <c r="C457" i="4"/>
  <c r="D457" i="4"/>
  <c r="E457" i="4"/>
  <c r="B458" i="4"/>
  <c r="F458" i="4" s="1"/>
  <c r="C458" i="4"/>
  <c r="D458" i="4"/>
  <c r="E458" i="4"/>
  <c r="B459" i="4"/>
  <c r="H459" i="4" s="1"/>
  <c r="J459" i="4" s="1"/>
  <c r="C459" i="4"/>
  <c r="D459" i="4"/>
  <c r="E459" i="4"/>
  <c r="B460" i="4"/>
  <c r="F460" i="4" s="1"/>
  <c r="C460" i="4"/>
  <c r="D460" i="4"/>
  <c r="E460" i="4"/>
  <c r="B461" i="4"/>
  <c r="G461" i="4" s="1"/>
  <c r="C461" i="4"/>
  <c r="D461" i="4"/>
  <c r="E461" i="4"/>
  <c r="B462" i="4"/>
  <c r="C462" i="4"/>
  <c r="D462" i="4"/>
  <c r="E462" i="4"/>
  <c r="B463" i="4"/>
  <c r="I463" i="4" s="1"/>
  <c r="C463" i="4"/>
  <c r="D463" i="4"/>
  <c r="E463" i="4"/>
  <c r="B464" i="4"/>
  <c r="C464" i="4"/>
  <c r="D464" i="4"/>
  <c r="E464" i="4"/>
  <c r="B465" i="4"/>
  <c r="I465" i="4" s="1"/>
  <c r="C465" i="4"/>
  <c r="D465" i="4"/>
  <c r="E465" i="4"/>
  <c r="B466" i="4"/>
  <c r="G466" i="4" s="1"/>
  <c r="C466" i="4"/>
  <c r="D466" i="4"/>
  <c r="E466" i="4"/>
  <c r="B467" i="4"/>
  <c r="C467" i="4"/>
  <c r="D467" i="4"/>
  <c r="E467" i="4"/>
  <c r="B468" i="4"/>
  <c r="C468" i="4"/>
  <c r="D468" i="4"/>
  <c r="E468" i="4"/>
  <c r="B469" i="4"/>
  <c r="F469" i="4" s="1"/>
  <c r="C469" i="4"/>
  <c r="D469" i="4"/>
  <c r="E469" i="4"/>
  <c r="B470" i="4"/>
  <c r="C470" i="4"/>
  <c r="D470" i="4"/>
  <c r="E470" i="4"/>
  <c r="B471" i="4"/>
  <c r="C471" i="4"/>
  <c r="D471" i="4"/>
  <c r="E471" i="4"/>
  <c r="B472" i="4"/>
  <c r="H472" i="4" s="1"/>
  <c r="J472" i="4" s="1"/>
  <c r="C472" i="4"/>
  <c r="D472" i="4"/>
  <c r="E472" i="4"/>
  <c r="B473" i="4"/>
  <c r="F473" i="4" s="1"/>
  <c r="C473" i="4"/>
  <c r="D473" i="4"/>
  <c r="E473" i="4"/>
  <c r="B474" i="4"/>
  <c r="H474" i="4" s="1"/>
  <c r="J474" i="4" s="1"/>
  <c r="C474" i="4"/>
  <c r="D474" i="4"/>
  <c r="E474" i="4"/>
  <c r="B475" i="4"/>
  <c r="C475" i="4"/>
  <c r="D475" i="4"/>
  <c r="E475" i="4"/>
  <c r="B476" i="4"/>
  <c r="H476" i="4" s="1"/>
  <c r="C476" i="4"/>
  <c r="D476" i="4"/>
  <c r="E476" i="4"/>
  <c r="I476" i="4"/>
  <c r="J476" i="4"/>
  <c r="B477" i="4"/>
  <c r="C477" i="4"/>
  <c r="D477" i="4"/>
  <c r="E477" i="4"/>
  <c r="B478" i="4"/>
  <c r="C478" i="4"/>
  <c r="D478" i="4"/>
  <c r="E478" i="4"/>
  <c r="B479" i="4"/>
  <c r="C479" i="4"/>
  <c r="D479" i="4"/>
  <c r="E479" i="4"/>
  <c r="I479" i="4"/>
  <c r="B480" i="4"/>
  <c r="C480" i="4"/>
  <c r="D480" i="4"/>
  <c r="E480" i="4"/>
  <c r="B481" i="4"/>
  <c r="H481" i="4" s="1"/>
  <c r="J481" i="4" s="1"/>
  <c r="C481" i="4"/>
  <c r="D481" i="4"/>
  <c r="E481" i="4"/>
  <c r="B482" i="4"/>
  <c r="C482" i="4"/>
  <c r="D482" i="4"/>
  <c r="E482" i="4"/>
  <c r="B483" i="4"/>
  <c r="H483" i="4" s="1"/>
  <c r="J483" i="4" s="1"/>
  <c r="C483" i="4"/>
  <c r="D483" i="4"/>
  <c r="E483" i="4"/>
  <c r="B484" i="4"/>
  <c r="C484" i="4"/>
  <c r="D484" i="4"/>
  <c r="E484" i="4"/>
  <c r="B485" i="4"/>
  <c r="C485" i="4"/>
  <c r="D485" i="4"/>
  <c r="E485" i="4"/>
  <c r="B486" i="4"/>
  <c r="F486" i="4" s="1"/>
  <c r="C486" i="4"/>
  <c r="D486" i="4"/>
  <c r="E486" i="4"/>
  <c r="B487" i="4"/>
  <c r="F487" i="4" s="1"/>
  <c r="C487" i="4"/>
  <c r="D487" i="4"/>
  <c r="E487" i="4"/>
  <c r="B488" i="4"/>
  <c r="F488" i="4" s="1"/>
  <c r="C488" i="4"/>
  <c r="D488" i="4"/>
  <c r="E488" i="4"/>
  <c r="B489" i="4"/>
  <c r="C489" i="4"/>
  <c r="D489" i="4"/>
  <c r="E489" i="4"/>
  <c r="B490" i="4"/>
  <c r="C490" i="4"/>
  <c r="D490" i="4"/>
  <c r="E490" i="4"/>
  <c r="B491" i="4"/>
  <c r="F491" i="4" s="1"/>
  <c r="C491" i="4"/>
  <c r="D491" i="4"/>
  <c r="E491" i="4"/>
  <c r="B492" i="4"/>
  <c r="C492" i="4"/>
  <c r="D492" i="4"/>
  <c r="E492" i="4"/>
  <c r="B493" i="4"/>
  <c r="G493" i="4" s="1"/>
  <c r="K493" i="4" s="1"/>
  <c r="C493" i="4"/>
  <c r="D493" i="4"/>
  <c r="E493" i="4"/>
  <c r="B494" i="4"/>
  <c r="C494" i="4"/>
  <c r="D494" i="4"/>
  <c r="E494" i="4"/>
  <c r="B495" i="4"/>
  <c r="H495" i="4" s="1"/>
  <c r="J495" i="4" s="1"/>
  <c r="C495" i="4"/>
  <c r="D495" i="4"/>
  <c r="E495" i="4"/>
  <c r="B496" i="4"/>
  <c r="C496" i="4"/>
  <c r="D496" i="4"/>
  <c r="E496" i="4"/>
  <c r="B497" i="4"/>
  <c r="H497" i="4" s="1"/>
  <c r="J497" i="4" s="1"/>
  <c r="C497" i="4"/>
  <c r="D497" i="4"/>
  <c r="E497" i="4"/>
  <c r="B498" i="4"/>
  <c r="C498" i="4"/>
  <c r="D498" i="4"/>
  <c r="E498" i="4"/>
  <c r="B499" i="4"/>
  <c r="C499" i="4"/>
  <c r="D499" i="4"/>
  <c r="E499" i="4"/>
  <c r="B500" i="4"/>
  <c r="F500" i="4" s="1"/>
  <c r="C500" i="4"/>
  <c r="D500" i="4"/>
  <c r="E500" i="4"/>
  <c r="B501" i="4"/>
  <c r="C501" i="4"/>
  <c r="D501" i="4"/>
  <c r="E501" i="4"/>
  <c r="B502" i="4"/>
  <c r="F502" i="4" s="1"/>
  <c r="C502" i="4"/>
  <c r="D502" i="4"/>
  <c r="E502" i="4"/>
  <c r="B503" i="4"/>
  <c r="C503" i="4"/>
  <c r="D503" i="4"/>
  <c r="E503" i="4"/>
  <c r="B504" i="4"/>
  <c r="C504" i="4"/>
  <c r="D504" i="4"/>
  <c r="E504" i="4"/>
  <c r="B505" i="4"/>
  <c r="F505" i="4" s="1"/>
  <c r="C505" i="4"/>
  <c r="D505" i="4"/>
  <c r="E505" i="4"/>
  <c r="B506" i="4"/>
  <c r="C506" i="4"/>
  <c r="D506" i="4"/>
  <c r="E506" i="4"/>
  <c r="B507" i="4"/>
  <c r="H507" i="4" s="1"/>
  <c r="J507" i="4" s="1"/>
  <c r="C507" i="4"/>
  <c r="D507" i="4"/>
  <c r="E507" i="4"/>
  <c r="B508" i="4"/>
  <c r="C508" i="4"/>
  <c r="D508" i="4"/>
  <c r="E508" i="4"/>
  <c r="B509" i="4"/>
  <c r="I509" i="4" s="1"/>
  <c r="C509" i="4"/>
  <c r="D509" i="4"/>
  <c r="E509" i="4"/>
  <c r="B510" i="4"/>
  <c r="F510" i="4" s="1"/>
  <c r="C510" i="4"/>
  <c r="D510" i="4"/>
  <c r="E510" i="4"/>
  <c r="B511" i="4"/>
  <c r="C511" i="4"/>
  <c r="D511" i="4"/>
  <c r="E511" i="4"/>
  <c r="B512" i="4"/>
  <c r="F512" i="4" s="1"/>
  <c r="C512" i="4"/>
  <c r="D512" i="4"/>
  <c r="E512" i="4"/>
  <c r="B513" i="4"/>
  <c r="H513" i="4" s="1"/>
  <c r="J513" i="4" s="1"/>
  <c r="C513" i="4"/>
  <c r="D513" i="4"/>
  <c r="E513" i="4"/>
  <c r="B514" i="4"/>
  <c r="C514" i="4"/>
  <c r="D514" i="4"/>
  <c r="E514" i="4"/>
  <c r="B515" i="4"/>
  <c r="G515" i="4" s="1"/>
  <c r="C515" i="4"/>
  <c r="D515" i="4"/>
  <c r="E515" i="4"/>
  <c r="B516" i="4"/>
  <c r="C516" i="4"/>
  <c r="D516" i="4"/>
  <c r="E516" i="4"/>
  <c r="B517" i="4"/>
  <c r="I517" i="4" s="1"/>
  <c r="C517" i="4"/>
  <c r="D517" i="4"/>
  <c r="E517" i="4"/>
  <c r="B518" i="4"/>
  <c r="F518" i="4" s="1"/>
  <c r="C518" i="4"/>
  <c r="D518" i="4"/>
  <c r="E518" i="4"/>
  <c r="B519" i="4"/>
  <c r="H519" i="4" s="1"/>
  <c r="J519" i="4" s="1"/>
  <c r="C519" i="4"/>
  <c r="D519" i="4"/>
  <c r="E519" i="4"/>
  <c r="B520" i="4"/>
  <c r="F520" i="4" s="1"/>
  <c r="C520" i="4"/>
  <c r="D520" i="4"/>
  <c r="E520" i="4"/>
  <c r="B521" i="4"/>
  <c r="I521" i="4" s="1"/>
  <c r="C521" i="4"/>
  <c r="D521" i="4"/>
  <c r="E521" i="4"/>
  <c r="B522" i="4"/>
  <c r="C522" i="4"/>
  <c r="D522" i="4"/>
  <c r="E522" i="4"/>
  <c r="B523" i="4"/>
  <c r="F523" i="4" s="1"/>
  <c r="C523" i="4"/>
  <c r="D523" i="4"/>
  <c r="E523" i="4"/>
  <c r="B524" i="4"/>
  <c r="G524" i="4" s="1"/>
  <c r="C524" i="4"/>
  <c r="D524" i="4"/>
  <c r="E524" i="4"/>
  <c r="B525" i="4"/>
  <c r="H525" i="4" s="1"/>
  <c r="J525" i="4" s="1"/>
  <c r="C525" i="4"/>
  <c r="D525" i="4"/>
  <c r="E525" i="4"/>
  <c r="B526" i="4"/>
  <c r="C526" i="4"/>
  <c r="D526" i="4"/>
  <c r="E526" i="4"/>
  <c r="B527" i="4"/>
  <c r="I527" i="4" s="1"/>
  <c r="C527" i="4"/>
  <c r="D527" i="4"/>
  <c r="E527" i="4"/>
  <c r="G527" i="4"/>
  <c r="H527" i="4"/>
  <c r="J527" i="4" s="1"/>
  <c r="B528" i="4"/>
  <c r="C528" i="4"/>
  <c r="D528" i="4"/>
  <c r="E528" i="4"/>
  <c r="B529" i="4"/>
  <c r="I529" i="4" s="1"/>
  <c r="C529" i="4"/>
  <c r="D529" i="4"/>
  <c r="E529" i="4"/>
  <c r="B530" i="4"/>
  <c r="I530" i="4" s="1"/>
  <c r="C530" i="4"/>
  <c r="D530" i="4"/>
  <c r="E530" i="4"/>
  <c r="B531" i="4"/>
  <c r="H531" i="4" s="1"/>
  <c r="J531" i="4" s="1"/>
  <c r="C531" i="4"/>
  <c r="D531" i="4"/>
  <c r="E531" i="4"/>
  <c r="B532" i="4"/>
  <c r="G532" i="4" s="1"/>
  <c r="C532" i="4"/>
  <c r="D532" i="4"/>
  <c r="E532" i="4"/>
  <c r="B533" i="4"/>
  <c r="C533" i="4"/>
  <c r="D533" i="4"/>
  <c r="E533" i="4"/>
  <c r="B534" i="4"/>
  <c r="C534" i="4"/>
  <c r="D534" i="4"/>
  <c r="E534" i="4"/>
  <c r="B535" i="4"/>
  <c r="C535" i="4"/>
  <c r="D535" i="4"/>
  <c r="E535" i="4"/>
  <c r="B536" i="4"/>
  <c r="C536" i="4"/>
  <c r="D536" i="4"/>
  <c r="E536" i="4"/>
  <c r="B537" i="4"/>
  <c r="H537" i="4" s="1"/>
  <c r="J537" i="4" s="1"/>
  <c r="C537" i="4"/>
  <c r="D537" i="4"/>
  <c r="E537" i="4"/>
  <c r="B538" i="4"/>
  <c r="F538" i="4" s="1"/>
  <c r="C538" i="4"/>
  <c r="D538" i="4"/>
  <c r="E538" i="4"/>
  <c r="B539" i="4"/>
  <c r="C539" i="4"/>
  <c r="D539" i="4"/>
  <c r="E539" i="4"/>
  <c r="B540" i="4"/>
  <c r="C540" i="4"/>
  <c r="D540" i="4"/>
  <c r="E540" i="4"/>
  <c r="B541" i="4"/>
  <c r="G541" i="4" s="1"/>
  <c r="C541" i="4"/>
  <c r="D541" i="4"/>
  <c r="E541" i="4"/>
  <c r="B542" i="4"/>
  <c r="C542" i="4"/>
  <c r="D542" i="4"/>
  <c r="E542" i="4"/>
  <c r="B543" i="4"/>
  <c r="H543" i="4" s="1"/>
  <c r="J543" i="4" s="1"/>
  <c r="C543" i="4"/>
  <c r="D543" i="4"/>
  <c r="E543" i="4"/>
  <c r="B544" i="4"/>
  <c r="H544" i="4" s="1"/>
  <c r="J544" i="4" s="1"/>
  <c r="C544" i="4"/>
  <c r="D544" i="4"/>
  <c r="E544" i="4"/>
  <c r="F544" i="4"/>
  <c r="G544" i="4"/>
  <c r="B545" i="4"/>
  <c r="C545" i="4"/>
  <c r="D545" i="4"/>
  <c r="E545" i="4"/>
  <c r="B546" i="4"/>
  <c r="F546" i="4" s="1"/>
  <c r="C546" i="4"/>
  <c r="D546" i="4"/>
  <c r="E546" i="4"/>
  <c r="B547" i="4"/>
  <c r="I547" i="4" s="1"/>
  <c r="C547" i="4"/>
  <c r="D547" i="4"/>
  <c r="E547" i="4"/>
  <c r="B548" i="4"/>
  <c r="C548" i="4"/>
  <c r="D548" i="4"/>
  <c r="E548" i="4"/>
  <c r="B549" i="4"/>
  <c r="C549" i="4"/>
  <c r="D549" i="4"/>
  <c r="E549" i="4"/>
  <c r="B550" i="4"/>
  <c r="C550" i="4"/>
  <c r="D550" i="4"/>
  <c r="E550" i="4"/>
  <c r="B551" i="4"/>
  <c r="C551" i="4"/>
  <c r="D551" i="4"/>
  <c r="E551" i="4"/>
  <c r="B552" i="4"/>
  <c r="I552" i="4" s="1"/>
  <c r="C552" i="4"/>
  <c r="D552" i="4"/>
  <c r="E552" i="4"/>
  <c r="B553" i="4"/>
  <c r="C553" i="4"/>
  <c r="D553" i="4"/>
  <c r="E553" i="4"/>
  <c r="B554" i="4"/>
  <c r="C554" i="4"/>
  <c r="D554" i="4"/>
  <c r="E554" i="4"/>
  <c r="B555" i="4"/>
  <c r="I555" i="4" s="1"/>
  <c r="C555" i="4"/>
  <c r="D555" i="4"/>
  <c r="E555" i="4"/>
  <c r="B556" i="4"/>
  <c r="C556" i="4"/>
  <c r="D556" i="4"/>
  <c r="E556" i="4"/>
  <c r="B557" i="4"/>
  <c r="F557" i="4" s="1"/>
  <c r="C557" i="4"/>
  <c r="D557" i="4"/>
  <c r="E557" i="4"/>
  <c r="B558" i="4"/>
  <c r="C558" i="4"/>
  <c r="D558" i="4"/>
  <c r="E558" i="4"/>
  <c r="B559" i="4"/>
  <c r="C559" i="4"/>
  <c r="D559" i="4"/>
  <c r="E559" i="4"/>
  <c r="B560" i="4"/>
  <c r="F560" i="4" s="1"/>
  <c r="C560" i="4"/>
  <c r="D560" i="4"/>
  <c r="E560" i="4"/>
  <c r="B561" i="4"/>
  <c r="C561" i="4"/>
  <c r="D561" i="4"/>
  <c r="E561" i="4"/>
  <c r="B562" i="4"/>
  <c r="C562" i="4"/>
  <c r="D562" i="4"/>
  <c r="E562" i="4"/>
  <c r="B563" i="4"/>
  <c r="C563" i="4"/>
  <c r="D563" i="4"/>
  <c r="E563" i="4"/>
  <c r="B564" i="4"/>
  <c r="I564" i="4" s="1"/>
  <c r="C564" i="4"/>
  <c r="D564" i="4"/>
  <c r="E564" i="4"/>
  <c r="B565" i="4"/>
  <c r="C565" i="4"/>
  <c r="D565" i="4"/>
  <c r="E565" i="4"/>
  <c r="B566" i="4"/>
  <c r="C566" i="4"/>
  <c r="D566" i="4"/>
  <c r="E566" i="4"/>
  <c r="B567" i="4"/>
  <c r="C567" i="4"/>
  <c r="D567" i="4"/>
  <c r="E567" i="4"/>
  <c r="B568" i="4"/>
  <c r="C568" i="4"/>
  <c r="D568" i="4"/>
  <c r="E568" i="4"/>
  <c r="B569" i="4"/>
  <c r="C569" i="4"/>
  <c r="D569" i="4"/>
  <c r="E569" i="4"/>
  <c r="B570" i="4"/>
  <c r="C570" i="4"/>
  <c r="D570" i="4"/>
  <c r="E570" i="4"/>
  <c r="B571" i="4"/>
  <c r="I571" i="4" s="1"/>
  <c r="C571" i="4"/>
  <c r="D571" i="4"/>
  <c r="E571" i="4"/>
  <c r="B572" i="4"/>
  <c r="C572" i="4"/>
  <c r="D572" i="4"/>
  <c r="E572" i="4"/>
  <c r="B573" i="4"/>
  <c r="C573" i="4"/>
  <c r="D573" i="4"/>
  <c r="E573" i="4"/>
  <c r="B574" i="4"/>
  <c r="C574" i="4"/>
  <c r="D574" i="4"/>
  <c r="E574" i="4"/>
  <c r="B575" i="4"/>
  <c r="H575" i="4" s="1"/>
  <c r="J575" i="4" s="1"/>
  <c r="C575" i="4"/>
  <c r="D575" i="4"/>
  <c r="E575" i="4"/>
  <c r="B576" i="4"/>
  <c r="C576" i="4"/>
  <c r="D576" i="4"/>
  <c r="E576" i="4"/>
  <c r="B577" i="4"/>
  <c r="H577" i="4" s="1"/>
  <c r="J577" i="4" s="1"/>
  <c r="C577" i="4"/>
  <c r="D577" i="4"/>
  <c r="E577" i="4"/>
  <c r="B578" i="4"/>
  <c r="C578" i="4"/>
  <c r="D578" i="4"/>
  <c r="E578" i="4"/>
  <c r="B508" i="3"/>
  <c r="G508" i="3" s="1"/>
  <c r="K508" i="3" s="1"/>
  <c r="C508" i="3"/>
  <c r="D508" i="3"/>
  <c r="E508" i="3"/>
  <c r="B509" i="3"/>
  <c r="C509" i="3"/>
  <c r="D509" i="3"/>
  <c r="E509" i="3"/>
  <c r="B510" i="3"/>
  <c r="C510" i="3"/>
  <c r="D510" i="3"/>
  <c r="E510" i="3"/>
  <c r="B511" i="3"/>
  <c r="C511" i="3"/>
  <c r="D511" i="3"/>
  <c r="E511" i="3"/>
  <c r="B512" i="3"/>
  <c r="C512" i="3"/>
  <c r="D512" i="3"/>
  <c r="E512" i="3"/>
  <c r="B513" i="3"/>
  <c r="C513" i="3"/>
  <c r="D513" i="3"/>
  <c r="E513" i="3"/>
  <c r="B514" i="3"/>
  <c r="G514" i="3" s="1"/>
  <c r="K514" i="3" s="1"/>
  <c r="C514" i="3"/>
  <c r="D514" i="3"/>
  <c r="E514" i="3"/>
  <c r="B515" i="3"/>
  <c r="G515" i="3" s="1"/>
  <c r="C515" i="3"/>
  <c r="D515" i="3"/>
  <c r="E515" i="3"/>
  <c r="B516" i="3"/>
  <c r="C516" i="3"/>
  <c r="D516" i="3"/>
  <c r="E516" i="3"/>
  <c r="B517" i="3"/>
  <c r="F517" i="3" s="1"/>
  <c r="C517" i="3"/>
  <c r="D517" i="3"/>
  <c r="E517" i="3"/>
  <c r="B518" i="3"/>
  <c r="C518" i="3"/>
  <c r="D518" i="3"/>
  <c r="E518" i="3"/>
  <c r="B519" i="3"/>
  <c r="C519" i="3"/>
  <c r="D519" i="3"/>
  <c r="E519" i="3"/>
  <c r="B520" i="3"/>
  <c r="C520" i="3"/>
  <c r="D520" i="3"/>
  <c r="E520" i="3"/>
  <c r="B521" i="3"/>
  <c r="C521" i="3"/>
  <c r="D521" i="3"/>
  <c r="E521" i="3"/>
  <c r="B522" i="3"/>
  <c r="C522" i="3"/>
  <c r="D522" i="3"/>
  <c r="E522" i="3"/>
  <c r="B523" i="3"/>
  <c r="F523" i="3" s="1"/>
  <c r="C523" i="3"/>
  <c r="D523" i="3"/>
  <c r="E523" i="3"/>
  <c r="B524" i="3"/>
  <c r="G524" i="3" s="1"/>
  <c r="C524" i="3"/>
  <c r="D524" i="3"/>
  <c r="E524" i="3"/>
  <c r="B525" i="3"/>
  <c r="H525" i="3" s="1"/>
  <c r="C525" i="3"/>
  <c r="D525" i="3"/>
  <c r="E525" i="3"/>
  <c r="B526" i="3"/>
  <c r="G526" i="3" s="1"/>
  <c r="K526" i="3" s="1"/>
  <c r="C526" i="3"/>
  <c r="D526" i="3"/>
  <c r="E526" i="3"/>
  <c r="B527" i="3"/>
  <c r="G527" i="3" s="1"/>
  <c r="C527" i="3"/>
  <c r="D527" i="3"/>
  <c r="E527" i="3"/>
  <c r="B528" i="3"/>
  <c r="C528" i="3"/>
  <c r="D528" i="3"/>
  <c r="E528" i="3"/>
  <c r="B529" i="3"/>
  <c r="C529" i="3"/>
  <c r="D529" i="3"/>
  <c r="E529" i="3"/>
  <c r="B530" i="3"/>
  <c r="G530" i="3" s="1"/>
  <c r="C530" i="3"/>
  <c r="D530" i="3"/>
  <c r="E530" i="3"/>
  <c r="B531" i="3"/>
  <c r="C531" i="3"/>
  <c r="D531" i="3"/>
  <c r="E531" i="3"/>
  <c r="B532" i="3"/>
  <c r="F532" i="3" s="1"/>
  <c r="C532" i="3"/>
  <c r="D532" i="3"/>
  <c r="E532" i="3"/>
  <c r="B533" i="3"/>
  <c r="C533" i="3"/>
  <c r="D533" i="3"/>
  <c r="E533" i="3"/>
  <c r="B534" i="3"/>
  <c r="C534" i="3"/>
  <c r="D534" i="3"/>
  <c r="E534" i="3"/>
  <c r="B535" i="3"/>
  <c r="C535" i="3"/>
  <c r="D535" i="3"/>
  <c r="E535" i="3"/>
  <c r="B536" i="3"/>
  <c r="G536" i="3" s="1"/>
  <c r="C536" i="3"/>
  <c r="D536" i="3"/>
  <c r="E536" i="3"/>
  <c r="B537" i="3"/>
  <c r="J537" i="3" s="1"/>
  <c r="I537" i="3" s="1"/>
  <c r="C537" i="3"/>
  <c r="D537" i="3"/>
  <c r="E537" i="3"/>
  <c r="B538" i="3"/>
  <c r="F538" i="3" s="1"/>
  <c r="C538" i="3"/>
  <c r="D538" i="3"/>
  <c r="E538" i="3"/>
  <c r="B539" i="3"/>
  <c r="C539" i="3"/>
  <c r="D539" i="3"/>
  <c r="E539" i="3"/>
  <c r="B540" i="3"/>
  <c r="C540" i="3"/>
  <c r="D540" i="3"/>
  <c r="E540" i="3"/>
  <c r="B541" i="3"/>
  <c r="H541" i="3" s="1"/>
  <c r="C541" i="3"/>
  <c r="D541" i="3"/>
  <c r="E541" i="3"/>
  <c r="B542" i="3"/>
  <c r="C542" i="3"/>
  <c r="D542" i="3"/>
  <c r="E542" i="3"/>
  <c r="B543" i="3"/>
  <c r="H543" i="3" s="1"/>
  <c r="C543" i="3"/>
  <c r="D543" i="3"/>
  <c r="E543" i="3"/>
  <c r="B544" i="3"/>
  <c r="C544" i="3"/>
  <c r="D544" i="3"/>
  <c r="E544" i="3"/>
  <c r="B545" i="3"/>
  <c r="F545" i="3" s="1"/>
  <c r="C545" i="3"/>
  <c r="D545" i="3"/>
  <c r="E545" i="3"/>
  <c r="B546" i="3"/>
  <c r="C546" i="3"/>
  <c r="D546" i="3"/>
  <c r="E546" i="3"/>
  <c r="B547" i="3"/>
  <c r="G547" i="3" s="1"/>
  <c r="K547" i="3" s="1"/>
  <c r="C547" i="3"/>
  <c r="D547" i="3"/>
  <c r="E547" i="3"/>
  <c r="B548" i="3"/>
  <c r="C548" i="3"/>
  <c r="D548" i="3"/>
  <c r="E548" i="3"/>
  <c r="B549" i="3"/>
  <c r="H549" i="3" s="1"/>
  <c r="C549" i="3"/>
  <c r="D549" i="3"/>
  <c r="E549" i="3"/>
  <c r="B550" i="3"/>
  <c r="C550" i="3"/>
  <c r="D550" i="3"/>
  <c r="E550" i="3"/>
  <c r="B551" i="3"/>
  <c r="G551" i="3" s="1"/>
  <c r="C551" i="3"/>
  <c r="D551" i="3"/>
  <c r="E551" i="3"/>
  <c r="B552" i="3"/>
  <c r="J552" i="3" s="1"/>
  <c r="C552" i="3"/>
  <c r="D552" i="3"/>
  <c r="E552" i="3"/>
  <c r="B553" i="3"/>
  <c r="G553" i="3" s="1"/>
  <c r="K553" i="3" s="1"/>
  <c r="C553" i="3"/>
  <c r="D553" i="3"/>
  <c r="E553" i="3"/>
  <c r="B554" i="3"/>
  <c r="G554" i="3" s="1"/>
  <c r="C554" i="3"/>
  <c r="D554" i="3"/>
  <c r="E554" i="3"/>
  <c r="B555" i="3"/>
  <c r="C555" i="3"/>
  <c r="D555" i="3"/>
  <c r="E555" i="3"/>
  <c r="B556" i="3"/>
  <c r="J556" i="3" s="1"/>
  <c r="I556" i="3" s="1"/>
  <c r="N556" i="3" s="1"/>
  <c r="O556" i="3" s="1"/>
  <c r="C556" i="3"/>
  <c r="D556" i="3"/>
  <c r="E556" i="3"/>
  <c r="B557" i="3"/>
  <c r="G557" i="3" s="1"/>
  <c r="C557" i="3"/>
  <c r="D557" i="3"/>
  <c r="E557" i="3"/>
  <c r="B558" i="3"/>
  <c r="J558" i="3" s="1"/>
  <c r="C558" i="3"/>
  <c r="D558" i="3"/>
  <c r="E558" i="3"/>
  <c r="B559" i="3"/>
  <c r="H559" i="3" s="1"/>
  <c r="C559" i="3"/>
  <c r="D559" i="3"/>
  <c r="E559" i="3"/>
  <c r="B560" i="3"/>
  <c r="C560" i="3"/>
  <c r="D560" i="3"/>
  <c r="E560" i="3"/>
  <c r="B561" i="3"/>
  <c r="J561" i="3" s="1"/>
  <c r="I561" i="3" s="1"/>
  <c r="C561" i="3"/>
  <c r="D561" i="3"/>
  <c r="E561" i="3"/>
  <c r="B562" i="3"/>
  <c r="H562" i="3" s="1"/>
  <c r="C562" i="3"/>
  <c r="D562" i="3"/>
  <c r="E562" i="3"/>
  <c r="B563" i="3"/>
  <c r="G563" i="3" s="1"/>
  <c r="C563" i="3"/>
  <c r="D563" i="3"/>
  <c r="E563" i="3"/>
  <c r="B564" i="3"/>
  <c r="J564" i="3" s="1"/>
  <c r="C564" i="3"/>
  <c r="D564" i="3"/>
  <c r="E564" i="3"/>
  <c r="B565" i="3"/>
  <c r="J565" i="3" s="1"/>
  <c r="I565" i="3" s="1"/>
  <c r="N565" i="3" s="1"/>
  <c r="O565" i="3" s="1"/>
  <c r="C565" i="3"/>
  <c r="D565" i="3"/>
  <c r="E565" i="3"/>
  <c r="B566" i="3"/>
  <c r="H566" i="3" s="1"/>
  <c r="C566" i="3"/>
  <c r="D566" i="3"/>
  <c r="E566" i="3"/>
  <c r="B567" i="3"/>
  <c r="H567" i="3" s="1"/>
  <c r="C567" i="3"/>
  <c r="D567" i="3"/>
  <c r="E567" i="3"/>
  <c r="B568" i="3"/>
  <c r="C568" i="3"/>
  <c r="D568" i="3"/>
  <c r="E568" i="3"/>
  <c r="B569" i="3"/>
  <c r="C569" i="3"/>
  <c r="D569" i="3"/>
  <c r="E569" i="3"/>
  <c r="B570" i="3"/>
  <c r="C570" i="3"/>
  <c r="D570" i="3"/>
  <c r="E570" i="3"/>
  <c r="B571" i="3"/>
  <c r="J571" i="3" s="1"/>
  <c r="C571" i="3"/>
  <c r="D571" i="3"/>
  <c r="E571" i="3"/>
  <c r="B572" i="3"/>
  <c r="H572" i="3" s="1"/>
  <c r="C572" i="3"/>
  <c r="D572" i="3"/>
  <c r="E572" i="3"/>
  <c r="B573" i="3"/>
  <c r="C573" i="3"/>
  <c r="D573" i="3"/>
  <c r="E573" i="3"/>
  <c r="B574" i="3"/>
  <c r="G574" i="3" s="1"/>
  <c r="K574" i="3" s="1"/>
  <c r="C574" i="3"/>
  <c r="D574" i="3"/>
  <c r="E574" i="3"/>
  <c r="B575" i="3"/>
  <c r="F575" i="3" s="1"/>
  <c r="C575" i="3"/>
  <c r="D575" i="3"/>
  <c r="E575" i="3"/>
  <c r="B576" i="3"/>
  <c r="J576" i="3" s="1"/>
  <c r="C576" i="3"/>
  <c r="D576" i="3"/>
  <c r="E576" i="3"/>
  <c r="B577" i="3"/>
  <c r="C577" i="3"/>
  <c r="D577" i="3"/>
  <c r="E577" i="3"/>
  <c r="B578" i="3"/>
  <c r="H578" i="3" s="1"/>
  <c r="C578" i="3"/>
  <c r="D578" i="3"/>
  <c r="E578" i="3"/>
  <c r="B320" i="3"/>
  <c r="C320" i="3"/>
  <c r="D320" i="3"/>
  <c r="E320" i="3"/>
  <c r="B321" i="3"/>
  <c r="F321" i="3" s="1"/>
  <c r="C321" i="3"/>
  <c r="D321" i="3"/>
  <c r="E321" i="3"/>
  <c r="B322" i="3"/>
  <c r="C322" i="3"/>
  <c r="D322" i="3"/>
  <c r="E322" i="3"/>
  <c r="B323" i="3"/>
  <c r="H323" i="3" s="1"/>
  <c r="C323" i="3"/>
  <c r="D323" i="3"/>
  <c r="E323" i="3"/>
  <c r="B324" i="3"/>
  <c r="C324" i="3"/>
  <c r="D324" i="3"/>
  <c r="E324" i="3"/>
  <c r="B325" i="3"/>
  <c r="C325" i="3"/>
  <c r="D325" i="3"/>
  <c r="E325" i="3"/>
  <c r="B326" i="3"/>
  <c r="C326" i="3"/>
  <c r="D326" i="3"/>
  <c r="E326" i="3"/>
  <c r="B327" i="3"/>
  <c r="C327" i="3"/>
  <c r="D327" i="3"/>
  <c r="E327" i="3"/>
  <c r="B328" i="3"/>
  <c r="J328" i="3" s="1"/>
  <c r="I328" i="3" s="1"/>
  <c r="C328" i="3"/>
  <c r="D328" i="3"/>
  <c r="E328" i="3"/>
  <c r="B329" i="3"/>
  <c r="J329" i="3" s="1"/>
  <c r="I329" i="3" s="1"/>
  <c r="N329" i="3" s="1"/>
  <c r="O329" i="3" s="1"/>
  <c r="C329" i="3"/>
  <c r="D329" i="3"/>
  <c r="E329" i="3"/>
  <c r="B330" i="3"/>
  <c r="C330" i="3"/>
  <c r="D330" i="3"/>
  <c r="E330" i="3"/>
  <c r="B331" i="3"/>
  <c r="H331" i="3" s="1"/>
  <c r="C331" i="3"/>
  <c r="D331" i="3"/>
  <c r="E331" i="3"/>
  <c r="B332" i="3"/>
  <c r="J332" i="3" s="1"/>
  <c r="I332" i="3" s="1"/>
  <c r="N332" i="3" s="1"/>
  <c r="O332" i="3" s="1"/>
  <c r="C332" i="3"/>
  <c r="D332" i="3"/>
  <c r="E332" i="3"/>
  <c r="B333" i="3"/>
  <c r="C333" i="3"/>
  <c r="D333" i="3"/>
  <c r="E333" i="3"/>
  <c r="B334" i="3"/>
  <c r="C334" i="3"/>
  <c r="D334" i="3"/>
  <c r="E334" i="3"/>
  <c r="B335" i="3"/>
  <c r="J335" i="3" s="1"/>
  <c r="I335" i="3" s="1"/>
  <c r="N335" i="3" s="1"/>
  <c r="O335" i="3" s="1"/>
  <c r="C335" i="3"/>
  <c r="D335" i="3"/>
  <c r="E335" i="3"/>
  <c r="B336" i="3"/>
  <c r="C336" i="3"/>
  <c r="D336" i="3"/>
  <c r="E336" i="3"/>
  <c r="B337" i="3"/>
  <c r="C337" i="3"/>
  <c r="D337" i="3"/>
  <c r="E337" i="3"/>
  <c r="B338" i="3"/>
  <c r="G338" i="3" s="1"/>
  <c r="K338" i="3" s="1"/>
  <c r="C338" i="3"/>
  <c r="D338" i="3"/>
  <c r="E338" i="3"/>
  <c r="B339" i="3"/>
  <c r="G339" i="3" s="1"/>
  <c r="C339" i="3"/>
  <c r="D339" i="3"/>
  <c r="E339" i="3"/>
  <c r="B340" i="3"/>
  <c r="C340" i="3"/>
  <c r="D340" i="3"/>
  <c r="E340" i="3"/>
  <c r="B341" i="3"/>
  <c r="F341" i="3" s="1"/>
  <c r="C341" i="3"/>
  <c r="D341" i="3"/>
  <c r="E341" i="3"/>
  <c r="B342" i="3"/>
  <c r="C342" i="3"/>
  <c r="D342" i="3"/>
  <c r="E342" i="3"/>
  <c r="B343" i="3"/>
  <c r="C343" i="3"/>
  <c r="D343" i="3"/>
  <c r="E343" i="3"/>
  <c r="B344" i="3"/>
  <c r="F344" i="3" s="1"/>
  <c r="C344" i="3"/>
  <c r="D344" i="3"/>
  <c r="E344" i="3"/>
  <c r="B345" i="3"/>
  <c r="C345" i="3"/>
  <c r="D345" i="3"/>
  <c r="E345" i="3"/>
  <c r="B346" i="3"/>
  <c r="C346" i="3"/>
  <c r="D346" i="3"/>
  <c r="E346" i="3"/>
  <c r="B347" i="3"/>
  <c r="C347" i="3"/>
  <c r="D347" i="3"/>
  <c r="E347" i="3"/>
  <c r="B348" i="3"/>
  <c r="C348" i="3"/>
  <c r="D348" i="3"/>
  <c r="E348" i="3"/>
  <c r="B349" i="3"/>
  <c r="C349" i="3"/>
  <c r="D349" i="3"/>
  <c r="E349" i="3"/>
  <c r="B350" i="3"/>
  <c r="F350" i="3" s="1"/>
  <c r="C350" i="3"/>
  <c r="D350" i="3"/>
  <c r="E350" i="3"/>
  <c r="B351" i="3"/>
  <c r="C351" i="3"/>
  <c r="D351" i="3"/>
  <c r="E351" i="3"/>
  <c r="B352" i="3"/>
  <c r="H352" i="3" s="1"/>
  <c r="C352" i="3"/>
  <c r="D352" i="3"/>
  <c r="E352" i="3"/>
  <c r="B353" i="3"/>
  <c r="C353" i="3"/>
  <c r="D353" i="3"/>
  <c r="E353" i="3"/>
  <c r="B354" i="3"/>
  <c r="C354" i="3"/>
  <c r="D354" i="3"/>
  <c r="E354" i="3"/>
  <c r="B355" i="3"/>
  <c r="C355" i="3"/>
  <c r="D355" i="3"/>
  <c r="E355" i="3"/>
  <c r="B356" i="3"/>
  <c r="J356" i="3" s="1"/>
  <c r="I356" i="3" s="1"/>
  <c r="N356" i="3" s="1"/>
  <c r="O356" i="3" s="1"/>
  <c r="C356" i="3"/>
  <c r="D356" i="3"/>
  <c r="E356" i="3"/>
  <c r="B357" i="3"/>
  <c r="C357" i="3"/>
  <c r="D357" i="3"/>
  <c r="E357" i="3"/>
  <c r="B358" i="3"/>
  <c r="C358" i="3"/>
  <c r="D358" i="3"/>
  <c r="E358" i="3"/>
  <c r="B359" i="3"/>
  <c r="C359" i="3"/>
  <c r="D359" i="3"/>
  <c r="E359" i="3"/>
  <c r="B360" i="3"/>
  <c r="C360" i="3"/>
  <c r="D360" i="3"/>
  <c r="E360" i="3"/>
  <c r="B361" i="3"/>
  <c r="C361" i="3"/>
  <c r="D361" i="3"/>
  <c r="E361" i="3"/>
  <c r="B362" i="3"/>
  <c r="F362" i="3" s="1"/>
  <c r="C362" i="3"/>
  <c r="D362" i="3"/>
  <c r="E362" i="3"/>
  <c r="B363" i="3"/>
  <c r="C363" i="3"/>
  <c r="D363" i="3"/>
  <c r="E363" i="3"/>
  <c r="B364" i="3"/>
  <c r="C364" i="3"/>
  <c r="D364" i="3"/>
  <c r="E364" i="3"/>
  <c r="B365" i="3"/>
  <c r="C365" i="3"/>
  <c r="D365" i="3"/>
  <c r="E365" i="3"/>
  <c r="B366" i="3"/>
  <c r="C366" i="3"/>
  <c r="D366" i="3"/>
  <c r="E366" i="3"/>
  <c r="B367" i="3"/>
  <c r="C367" i="3"/>
  <c r="D367" i="3"/>
  <c r="E367" i="3"/>
  <c r="B368" i="3"/>
  <c r="J368" i="3" s="1"/>
  <c r="I368" i="3" s="1"/>
  <c r="N368" i="3" s="1"/>
  <c r="O368" i="3" s="1"/>
  <c r="C368" i="3"/>
  <c r="D368" i="3"/>
  <c r="E368" i="3"/>
  <c r="B369" i="3"/>
  <c r="F369" i="3" s="1"/>
  <c r="C369" i="3"/>
  <c r="D369" i="3"/>
  <c r="E369" i="3"/>
  <c r="B370" i="3"/>
  <c r="C370" i="3"/>
  <c r="D370" i="3"/>
  <c r="E370" i="3"/>
  <c r="B371" i="3"/>
  <c r="H371" i="3" s="1"/>
  <c r="C371" i="3"/>
  <c r="D371" i="3"/>
  <c r="E371" i="3"/>
  <c r="B372" i="3"/>
  <c r="C372" i="3"/>
  <c r="D372" i="3"/>
  <c r="E372" i="3"/>
  <c r="B373" i="3"/>
  <c r="J373" i="3" s="1"/>
  <c r="I373" i="3" s="1"/>
  <c r="C373" i="3"/>
  <c r="D373" i="3"/>
  <c r="E373" i="3"/>
  <c r="B374" i="3"/>
  <c r="C374" i="3"/>
  <c r="D374" i="3"/>
  <c r="E374" i="3"/>
  <c r="B375" i="3"/>
  <c r="H375" i="3" s="1"/>
  <c r="C375" i="3"/>
  <c r="D375" i="3"/>
  <c r="E375" i="3"/>
  <c r="B376" i="3"/>
  <c r="C376" i="3"/>
  <c r="D376" i="3"/>
  <c r="E376" i="3"/>
  <c r="B377" i="3"/>
  <c r="F377" i="3" s="1"/>
  <c r="C377" i="3"/>
  <c r="D377" i="3"/>
  <c r="E377" i="3"/>
  <c r="B378" i="3"/>
  <c r="C378" i="3"/>
  <c r="D378" i="3"/>
  <c r="E378" i="3"/>
  <c r="B379" i="3"/>
  <c r="C379" i="3"/>
  <c r="D379" i="3"/>
  <c r="E379" i="3"/>
  <c r="B380" i="3"/>
  <c r="J380" i="3" s="1"/>
  <c r="I380" i="3" s="1"/>
  <c r="N380" i="3" s="1"/>
  <c r="O380" i="3" s="1"/>
  <c r="C380" i="3"/>
  <c r="D380" i="3"/>
  <c r="E380" i="3"/>
  <c r="H380" i="3"/>
  <c r="B381" i="3"/>
  <c r="H381" i="3" s="1"/>
  <c r="C381" i="3"/>
  <c r="D381" i="3"/>
  <c r="E381" i="3"/>
  <c r="B382" i="3"/>
  <c r="H382" i="3" s="1"/>
  <c r="C382" i="3"/>
  <c r="D382" i="3"/>
  <c r="E382" i="3"/>
  <c r="B383" i="3"/>
  <c r="H383" i="3" s="1"/>
  <c r="C383" i="3"/>
  <c r="D383" i="3"/>
  <c r="E383" i="3"/>
  <c r="B384" i="3"/>
  <c r="F384" i="3" s="1"/>
  <c r="C384" i="3"/>
  <c r="D384" i="3"/>
  <c r="E384" i="3"/>
  <c r="B385" i="3"/>
  <c r="H385" i="3" s="1"/>
  <c r="C385" i="3"/>
  <c r="D385" i="3"/>
  <c r="E385" i="3"/>
  <c r="B386" i="3"/>
  <c r="J386" i="3" s="1"/>
  <c r="I386" i="3" s="1"/>
  <c r="N386" i="3" s="1"/>
  <c r="O386" i="3" s="1"/>
  <c r="C386" i="3"/>
  <c r="D386" i="3"/>
  <c r="E386" i="3"/>
  <c r="B387" i="3"/>
  <c r="C387" i="3"/>
  <c r="D387" i="3"/>
  <c r="E387" i="3"/>
  <c r="B388" i="3"/>
  <c r="C388" i="3"/>
  <c r="D388" i="3"/>
  <c r="E388" i="3"/>
  <c r="B389" i="3"/>
  <c r="C389" i="3"/>
  <c r="D389" i="3"/>
  <c r="E389" i="3"/>
  <c r="B390" i="3"/>
  <c r="C390" i="3"/>
  <c r="D390" i="3"/>
  <c r="E390" i="3"/>
  <c r="B391" i="3"/>
  <c r="C391" i="3"/>
  <c r="D391" i="3"/>
  <c r="E391" i="3"/>
  <c r="B392" i="3"/>
  <c r="G392" i="3" s="1"/>
  <c r="K392" i="3" s="1"/>
  <c r="C392" i="3"/>
  <c r="D392" i="3"/>
  <c r="E392" i="3"/>
  <c r="B393" i="3"/>
  <c r="H393" i="3" s="1"/>
  <c r="C393" i="3"/>
  <c r="D393" i="3"/>
  <c r="E393" i="3"/>
  <c r="B394" i="3"/>
  <c r="H394" i="3" s="1"/>
  <c r="C394" i="3"/>
  <c r="D394" i="3"/>
  <c r="E394" i="3"/>
  <c r="B395" i="3"/>
  <c r="F395" i="3" s="1"/>
  <c r="C395" i="3"/>
  <c r="D395" i="3"/>
  <c r="E395" i="3"/>
  <c r="B396" i="3"/>
  <c r="C396" i="3"/>
  <c r="D396" i="3"/>
  <c r="E396" i="3"/>
  <c r="B397" i="3"/>
  <c r="C397" i="3"/>
  <c r="D397" i="3"/>
  <c r="E397" i="3"/>
  <c r="B398" i="3"/>
  <c r="C398" i="3"/>
  <c r="D398" i="3"/>
  <c r="E398" i="3"/>
  <c r="B399" i="3"/>
  <c r="G399" i="3" s="1"/>
  <c r="C399" i="3"/>
  <c r="D399" i="3"/>
  <c r="E399" i="3"/>
  <c r="B400" i="3"/>
  <c r="J400" i="3" s="1"/>
  <c r="I400" i="3" s="1"/>
  <c r="N400" i="3" s="1"/>
  <c r="O400" i="3" s="1"/>
  <c r="C400" i="3"/>
  <c r="D400" i="3"/>
  <c r="E400" i="3"/>
  <c r="B401" i="3"/>
  <c r="F401" i="3" s="1"/>
  <c r="C401" i="3"/>
  <c r="D401" i="3"/>
  <c r="E401" i="3"/>
  <c r="B402" i="3"/>
  <c r="F402" i="3" s="1"/>
  <c r="C402" i="3"/>
  <c r="D402" i="3"/>
  <c r="E402" i="3"/>
  <c r="B403" i="3"/>
  <c r="C403" i="3"/>
  <c r="D403" i="3"/>
  <c r="E403" i="3"/>
  <c r="B404" i="3"/>
  <c r="J404" i="3" s="1"/>
  <c r="C404" i="3"/>
  <c r="D404" i="3"/>
  <c r="E404" i="3"/>
  <c r="B405" i="3"/>
  <c r="C405" i="3"/>
  <c r="D405" i="3"/>
  <c r="E405" i="3"/>
  <c r="B406" i="3"/>
  <c r="J406" i="3" s="1"/>
  <c r="I406" i="3" s="1"/>
  <c r="C406" i="3"/>
  <c r="D406" i="3"/>
  <c r="E406" i="3"/>
  <c r="B407" i="3"/>
  <c r="C407" i="3"/>
  <c r="D407" i="3"/>
  <c r="E407" i="3"/>
  <c r="B408" i="3"/>
  <c r="G408" i="3" s="1"/>
  <c r="K408" i="3" s="1"/>
  <c r="C408" i="3"/>
  <c r="D408" i="3"/>
  <c r="E408" i="3"/>
  <c r="B409" i="3"/>
  <c r="C409" i="3"/>
  <c r="D409" i="3"/>
  <c r="E409" i="3"/>
  <c r="B410" i="3"/>
  <c r="C410" i="3"/>
  <c r="D410" i="3"/>
  <c r="E410" i="3"/>
  <c r="B411" i="3"/>
  <c r="F411" i="3" s="1"/>
  <c r="C411" i="3"/>
  <c r="D411" i="3"/>
  <c r="E411" i="3"/>
  <c r="B412" i="3"/>
  <c r="G412" i="3" s="1"/>
  <c r="C412" i="3"/>
  <c r="D412" i="3"/>
  <c r="E412" i="3"/>
  <c r="B413" i="3"/>
  <c r="F413" i="3" s="1"/>
  <c r="C413" i="3"/>
  <c r="D413" i="3"/>
  <c r="E413" i="3"/>
  <c r="B414" i="3"/>
  <c r="H414" i="3" s="1"/>
  <c r="C414" i="3"/>
  <c r="D414" i="3"/>
  <c r="E414" i="3"/>
  <c r="B415" i="3"/>
  <c r="C415" i="3"/>
  <c r="D415" i="3"/>
  <c r="E415" i="3"/>
  <c r="B416" i="3"/>
  <c r="C416" i="3"/>
  <c r="D416" i="3"/>
  <c r="E416" i="3"/>
  <c r="B417" i="3"/>
  <c r="C417" i="3"/>
  <c r="D417" i="3"/>
  <c r="E417" i="3"/>
  <c r="B418" i="3"/>
  <c r="C418" i="3"/>
  <c r="D418" i="3"/>
  <c r="E418" i="3"/>
  <c r="B419" i="3"/>
  <c r="F419" i="3" s="1"/>
  <c r="C419" i="3"/>
  <c r="D419" i="3"/>
  <c r="E419" i="3"/>
  <c r="B420" i="3"/>
  <c r="C420" i="3"/>
  <c r="D420" i="3"/>
  <c r="E420" i="3"/>
  <c r="B421" i="3"/>
  <c r="F421" i="3" s="1"/>
  <c r="C421" i="3"/>
  <c r="D421" i="3"/>
  <c r="E421" i="3"/>
  <c r="B422" i="3"/>
  <c r="F422" i="3" s="1"/>
  <c r="C422" i="3"/>
  <c r="D422" i="3"/>
  <c r="E422" i="3"/>
  <c r="B423" i="3"/>
  <c r="F423" i="3" s="1"/>
  <c r="C423" i="3"/>
  <c r="D423" i="3"/>
  <c r="E423" i="3"/>
  <c r="B424" i="3"/>
  <c r="C424" i="3"/>
  <c r="D424" i="3"/>
  <c r="E424" i="3"/>
  <c r="B425" i="3"/>
  <c r="C425" i="3"/>
  <c r="D425" i="3"/>
  <c r="E425" i="3"/>
  <c r="B426" i="3"/>
  <c r="F426" i="3" s="1"/>
  <c r="C426" i="3"/>
  <c r="D426" i="3"/>
  <c r="E426" i="3"/>
  <c r="B427" i="3"/>
  <c r="G427" i="3" s="1"/>
  <c r="K427" i="3" s="1"/>
  <c r="C427" i="3"/>
  <c r="D427" i="3"/>
  <c r="E427" i="3"/>
  <c r="B428" i="3"/>
  <c r="F428" i="3" s="1"/>
  <c r="C428" i="3"/>
  <c r="D428" i="3"/>
  <c r="E428" i="3"/>
  <c r="B429" i="3"/>
  <c r="C429" i="3"/>
  <c r="D429" i="3"/>
  <c r="E429" i="3"/>
  <c r="B430" i="3"/>
  <c r="J430" i="3" s="1"/>
  <c r="I430" i="3" s="1"/>
  <c r="C430" i="3"/>
  <c r="D430" i="3"/>
  <c r="E430" i="3"/>
  <c r="B431" i="3"/>
  <c r="C431" i="3"/>
  <c r="D431" i="3"/>
  <c r="E431" i="3"/>
  <c r="B432" i="3"/>
  <c r="F432" i="3" s="1"/>
  <c r="C432" i="3"/>
  <c r="D432" i="3"/>
  <c r="E432" i="3"/>
  <c r="B433" i="3"/>
  <c r="C433" i="3"/>
  <c r="D433" i="3"/>
  <c r="E433" i="3"/>
  <c r="B434" i="3"/>
  <c r="H434" i="3" s="1"/>
  <c r="C434" i="3"/>
  <c r="D434" i="3"/>
  <c r="E434" i="3"/>
  <c r="B435" i="3"/>
  <c r="C435" i="3"/>
  <c r="D435" i="3"/>
  <c r="E435" i="3"/>
  <c r="B436" i="3"/>
  <c r="J436" i="3" s="1"/>
  <c r="C436" i="3"/>
  <c r="D436" i="3"/>
  <c r="E436" i="3"/>
  <c r="B437" i="3"/>
  <c r="C437" i="3"/>
  <c r="D437" i="3"/>
  <c r="E437" i="3"/>
  <c r="B438" i="3"/>
  <c r="C438" i="3"/>
  <c r="D438" i="3"/>
  <c r="E438" i="3"/>
  <c r="B439" i="3"/>
  <c r="C439" i="3"/>
  <c r="D439" i="3"/>
  <c r="E439" i="3"/>
  <c r="B440" i="3"/>
  <c r="C440" i="3"/>
  <c r="D440" i="3"/>
  <c r="E440" i="3"/>
  <c r="B441" i="3"/>
  <c r="C441" i="3"/>
  <c r="D441" i="3"/>
  <c r="E441" i="3"/>
  <c r="B442" i="3"/>
  <c r="C442" i="3"/>
  <c r="D442" i="3"/>
  <c r="E442" i="3"/>
  <c r="B443" i="3"/>
  <c r="F443" i="3" s="1"/>
  <c r="C443" i="3"/>
  <c r="D443" i="3"/>
  <c r="E443" i="3"/>
  <c r="B444" i="3"/>
  <c r="C444" i="3"/>
  <c r="D444" i="3"/>
  <c r="E444" i="3"/>
  <c r="B445" i="3"/>
  <c r="J445" i="3" s="1"/>
  <c r="C445" i="3"/>
  <c r="D445" i="3"/>
  <c r="E445" i="3"/>
  <c r="B446" i="3"/>
  <c r="F446" i="3" s="1"/>
  <c r="C446" i="3"/>
  <c r="D446" i="3"/>
  <c r="E446" i="3"/>
  <c r="B447" i="3"/>
  <c r="G447" i="3" s="1"/>
  <c r="K447" i="3" s="1"/>
  <c r="C447" i="3"/>
  <c r="D447" i="3"/>
  <c r="E447" i="3"/>
  <c r="B448" i="3"/>
  <c r="J448" i="3" s="1"/>
  <c r="I448" i="3" s="1"/>
  <c r="C448" i="3"/>
  <c r="D448" i="3"/>
  <c r="E448" i="3"/>
  <c r="B449" i="3"/>
  <c r="C449" i="3"/>
  <c r="D449" i="3"/>
  <c r="E449" i="3"/>
  <c r="B450" i="3"/>
  <c r="C450" i="3"/>
  <c r="D450" i="3"/>
  <c r="E450" i="3"/>
  <c r="B451" i="3"/>
  <c r="F451" i="3" s="1"/>
  <c r="C451" i="3"/>
  <c r="D451" i="3"/>
  <c r="E451" i="3"/>
  <c r="B452" i="3"/>
  <c r="C452" i="3"/>
  <c r="D452" i="3"/>
  <c r="E452" i="3"/>
  <c r="B453" i="3"/>
  <c r="H453" i="3" s="1"/>
  <c r="C453" i="3"/>
  <c r="D453" i="3"/>
  <c r="E453" i="3"/>
  <c r="B454" i="3"/>
  <c r="C454" i="3"/>
  <c r="D454" i="3"/>
  <c r="E454" i="3"/>
  <c r="B455" i="3"/>
  <c r="C455" i="3"/>
  <c r="D455" i="3"/>
  <c r="E455" i="3"/>
  <c r="B456" i="3"/>
  <c r="J456" i="3" s="1"/>
  <c r="I456" i="3" s="1"/>
  <c r="N456" i="3" s="1"/>
  <c r="O456" i="3" s="1"/>
  <c r="C456" i="3"/>
  <c r="D456" i="3"/>
  <c r="E456" i="3"/>
  <c r="H456" i="3"/>
  <c r="B457" i="3"/>
  <c r="J457" i="3" s="1"/>
  <c r="I457" i="3" s="1"/>
  <c r="C457" i="3"/>
  <c r="D457" i="3"/>
  <c r="E457" i="3"/>
  <c r="B458" i="3"/>
  <c r="J458" i="3" s="1"/>
  <c r="I458" i="3" s="1"/>
  <c r="C458" i="3"/>
  <c r="D458" i="3"/>
  <c r="E458" i="3"/>
  <c r="B459" i="3"/>
  <c r="H459" i="3" s="1"/>
  <c r="C459" i="3"/>
  <c r="D459" i="3"/>
  <c r="E459" i="3"/>
  <c r="B460" i="3"/>
  <c r="J460" i="3" s="1"/>
  <c r="C460" i="3"/>
  <c r="D460" i="3"/>
  <c r="E460" i="3"/>
  <c r="B461" i="3"/>
  <c r="C461" i="3"/>
  <c r="D461" i="3"/>
  <c r="E461" i="3"/>
  <c r="B462" i="3"/>
  <c r="C462" i="3"/>
  <c r="D462" i="3"/>
  <c r="E462" i="3"/>
  <c r="B463" i="3"/>
  <c r="F463" i="3" s="1"/>
  <c r="C463" i="3"/>
  <c r="D463" i="3"/>
  <c r="E463" i="3"/>
  <c r="B464" i="3"/>
  <c r="J464" i="3" s="1"/>
  <c r="C464" i="3"/>
  <c r="D464" i="3"/>
  <c r="E464" i="3"/>
  <c r="B465" i="3"/>
  <c r="H465" i="3" s="1"/>
  <c r="C465" i="3"/>
  <c r="D465" i="3"/>
  <c r="E465" i="3"/>
  <c r="B466" i="3"/>
  <c r="C466" i="3"/>
  <c r="D466" i="3"/>
  <c r="E466" i="3"/>
  <c r="B467" i="3"/>
  <c r="C467" i="3"/>
  <c r="D467" i="3"/>
  <c r="E467" i="3"/>
  <c r="B468" i="3"/>
  <c r="C468" i="3"/>
  <c r="D468" i="3"/>
  <c r="E468" i="3"/>
  <c r="B469" i="3"/>
  <c r="C469" i="3"/>
  <c r="D469" i="3"/>
  <c r="E469" i="3"/>
  <c r="B470" i="3"/>
  <c r="F470" i="3" s="1"/>
  <c r="C470" i="3"/>
  <c r="D470" i="3"/>
  <c r="E470" i="3"/>
  <c r="B471" i="3"/>
  <c r="F471" i="3" s="1"/>
  <c r="C471" i="3"/>
  <c r="D471" i="3"/>
  <c r="E471" i="3"/>
  <c r="B472" i="3"/>
  <c r="C472" i="3"/>
  <c r="D472" i="3"/>
  <c r="E472" i="3"/>
  <c r="B473" i="3"/>
  <c r="C473" i="3"/>
  <c r="D473" i="3"/>
  <c r="E473" i="3"/>
  <c r="B474" i="3"/>
  <c r="C474" i="3"/>
  <c r="D474" i="3"/>
  <c r="E474" i="3"/>
  <c r="B475" i="3"/>
  <c r="C475" i="3"/>
  <c r="D475" i="3"/>
  <c r="E475" i="3"/>
  <c r="B476" i="3"/>
  <c r="C476" i="3"/>
  <c r="D476" i="3"/>
  <c r="E476" i="3"/>
  <c r="B477" i="3"/>
  <c r="H477" i="3" s="1"/>
  <c r="C477" i="3"/>
  <c r="D477" i="3"/>
  <c r="E477" i="3"/>
  <c r="B478" i="3"/>
  <c r="C478" i="3"/>
  <c r="D478" i="3"/>
  <c r="E478" i="3"/>
  <c r="B479" i="3"/>
  <c r="C479" i="3"/>
  <c r="D479" i="3"/>
  <c r="E479" i="3"/>
  <c r="B480" i="3"/>
  <c r="C480" i="3"/>
  <c r="D480" i="3"/>
  <c r="E480" i="3"/>
  <c r="B481" i="3"/>
  <c r="C481" i="3"/>
  <c r="D481" i="3"/>
  <c r="E481" i="3"/>
  <c r="B482" i="3"/>
  <c r="J482" i="3" s="1"/>
  <c r="C482" i="3"/>
  <c r="D482" i="3"/>
  <c r="E482" i="3"/>
  <c r="B483" i="3"/>
  <c r="C483" i="3"/>
  <c r="D483" i="3"/>
  <c r="E483" i="3"/>
  <c r="B484" i="3"/>
  <c r="J484" i="3" s="1"/>
  <c r="C484" i="3"/>
  <c r="D484" i="3"/>
  <c r="E484" i="3"/>
  <c r="B485" i="3"/>
  <c r="G485" i="3" s="1"/>
  <c r="K485" i="3" s="1"/>
  <c r="C485" i="3"/>
  <c r="D485" i="3"/>
  <c r="E485" i="3"/>
  <c r="B486" i="3"/>
  <c r="J486" i="3" s="1"/>
  <c r="I486" i="3" s="1"/>
  <c r="C486" i="3"/>
  <c r="D486" i="3"/>
  <c r="E486" i="3"/>
  <c r="B487" i="3"/>
  <c r="F487" i="3" s="1"/>
  <c r="C487" i="3"/>
  <c r="D487" i="3"/>
  <c r="E487" i="3"/>
  <c r="B488" i="3"/>
  <c r="F488" i="3" s="1"/>
  <c r="C488" i="3"/>
  <c r="D488" i="3"/>
  <c r="E488" i="3"/>
  <c r="B489" i="3"/>
  <c r="C489" i="3"/>
  <c r="D489" i="3"/>
  <c r="E489" i="3"/>
  <c r="B490" i="3"/>
  <c r="C490" i="3"/>
  <c r="D490" i="3"/>
  <c r="E490" i="3"/>
  <c r="B491" i="3"/>
  <c r="G491" i="3" s="1"/>
  <c r="K491" i="3" s="1"/>
  <c r="C491" i="3"/>
  <c r="D491" i="3"/>
  <c r="E491" i="3"/>
  <c r="B492" i="3"/>
  <c r="F492" i="3" s="1"/>
  <c r="C492" i="3"/>
  <c r="D492" i="3"/>
  <c r="E492" i="3"/>
  <c r="B493" i="3"/>
  <c r="J493" i="3" s="1"/>
  <c r="I493" i="3" s="1"/>
  <c r="N493" i="3" s="1"/>
  <c r="O493" i="3" s="1"/>
  <c r="C493" i="3"/>
  <c r="D493" i="3"/>
  <c r="E493" i="3"/>
  <c r="B494" i="3"/>
  <c r="G494" i="3" s="1"/>
  <c r="C494" i="3"/>
  <c r="D494" i="3"/>
  <c r="E494" i="3"/>
  <c r="B495" i="3"/>
  <c r="H495" i="3" s="1"/>
  <c r="C495" i="3"/>
  <c r="D495" i="3"/>
  <c r="E495" i="3"/>
  <c r="B496" i="3"/>
  <c r="J496" i="3" s="1"/>
  <c r="I496" i="3" s="1"/>
  <c r="N496" i="3" s="1"/>
  <c r="O496" i="3" s="1"/>
  <c r="C496" i="3"/>
  <c r="D496" i="3"/>
  <c r="E496" i="3"/>
  <c r="B497" i="3"/>
  <c r="G497" i="3" s="1"/>
  <c r="K497" i="3" s="1"/>
  <c r="C497" i="3"/>
  <c r="D497" i="3"/>
  <c r="E497" i="3"/>
  <c r="B498" i="3"/>
  <c r="C498" i="3"/>
  <c r="D498" i="3"/>
  <c r="E498" i="3"/>
  <c r="B499" i="3"/>
  <c r="G499" i="3" s="1"/>
  <c r="C499" i="3"/>
  <c r="D499" i="3"/>
  <c r="E499" i="3"/>
  <c r="B500" i="3"/>
  <c r="C500" i="3"/>
  <c r="D500" i="3"/>
  <c r="E500" i="3"/>
  <c r="B501" i="3"/>
  <c r="J501" i="3" s="1"/>
  <c r="I501" i="3" s="1"/>
  <c r="N501" i="3" s="1"/>
  <c r="C501" i="3"/>
  <c r="D501" i="3"/>
  <c r="E501" i="3"/>
  <c r="B502" i="3"/>
  <c r="F502" i="3" s="1"/>
  <c r="C502" i="3"/>
  <c r="D502" i="3"/>
  <c r="E502" i="3"/>
  <c r="B503" i="3"/>
  <c r="C503" i="3"/>
  <c r="D503" i="3"/>
  <c r="E503" i="3"/>
  <c r="B504" i="3"/>
  <c r="C504" i="3"/>
  <c r="D504" i="3"/>
  <c r="E504" i="3"/>
  <c r="B505" i="3"/>
  <c r="F505" i="3" s="1"/>
  <c r="C505" i="3"/>
  <c r="D505" i="3"/>
  <c r="E505" i="3"/>
  <c r="B506" i="3"/>
  <c r="H506" i="3" s="1"/>
  <c r="C506" i="3"/>
  <c r="D506" i="3"/>
  <c r="E506" i="3"/>
  <c r="B507" i="3"/>
  <c r="C507" i="3"/>
  <c r="D507" i="3"/>
  <c r="E507" i="3"/>
  <c r="B13" i="3"/>
  <c r="F13" i="3" s="1"/>
  <c r="C13" i="3"/>
  <c r="D13" i="3"/>
  <c r="E13" i="3"/>
  <c r="B14" i="3"/>
  <c r="C14" i="3"/>
  <c r="D14" i="3"/>
  <c r="E14" i="3"/>
  <c r="B15" i="3"/>
  <c r="F15" i="3" s="1"/>
  <c r="C15" i="3"/>
  <c r="D15" i="3"/>
  <c r="E15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H19" i="3" s="1"/>
  <c r="C19" i="3"/>
  <c r="D19" i="3"/>
  <c r="E19" i="3"/>
  <c r="B20" i="3"/>
  <c r="C20" i="3"/>
  <c r="D20" i="3"/>
  <c r="E20" i="3"/>
  <c r="B21" i="3"/>
  <c r="J21" i="3" s="1"/>
  <c r="C21" i="3"/>
  <c r="D21" i="3"/>
  <c r="E21" i="3"/>
  <c r="B22" i="3"/>
  <c r="C22" i="3"/>
  <c r="D22" i="3"/>
  <c r="E22" i="3"/>
  <c r="B23" i="3"/>
  <c r="H23" i="3" s="1"/>
  <c r="C23" i="3"/>
  <c r="D23" i="3"/>
  <c r="E23" i="3"/>
  <c r="B24" i="3"/>
  <c r="C24" i="3"/>
  <c r="D24" i="3"/>
  <c r="E24" i="3"/>
  <c r="B25" i="3"/>
  <c r="F25" i="3" s="1"/>
  <c r="C25" i="3"/>
  <c r="D25" i="3"/>
  <c r="E25" i="3"/>
  <c r="B26" i="3"/>
  <c r="H26" i="3" s="1"/>
  <c r="C26" i="3"/>
  <c r="D26" i="3"/>
  <c r="E26" i="3"/>
  <c r="F26" i="3"/>
  <c r="B27" i="3"/>
  <c r="J27" i="3" s="1"/>
  <c r="I27" i="3" s="1"/>
  <c r="C27" i="3"/>
  <c r="D27" i="3"/>
  <c r="E27" i="3"/>
  <c r="B28" i="3"/>
  <c r="G28" i="3" s="1"/>
  <c r="C28" i="3"/>
  <c r="D28" i="3"/>
  <c r="E28" i="3"/>
  <c r="B29" i="3"/>
  <c r="C29" i="3"/>
  <c r="D29" i="3"/>
  <c r="E29" i="3"/>
  <c r="B30" i="3"/>
  <c r="C30" i="3"/>
  <c r="D30" i="3"/>
  <c r="E30" i="3"/>
  <c r="B31" i="3"/>
  <c r="J31" i="3" s="1"/>
  <c r="C31" i="3"/>
  <c r="D31" i="3"/>
  <c r="E31" i="3"/>
  <c r="B32" i="3"/>
  <c r="J32" i="3" s="1"/>
  <c r="C32" i="3"/>
  <c r="D32" i="3"/>
  <c r="E32" i="3"/>
  <c r="B33" i="3"/>
  <c r="C33" i="3"/>
  <c r="D33" i="3"/>
  <c r="E33" i="3"/>
  <c r="B34" i="3"/>
  <c r="C34" i="3"/>
  <c r="D34" i="3"/>
  <c r="E34" i="3"/>
  <c r="B35" i="3"/>
  <c r="J35" i="3" s="1"/>
  <c r="C35" i="3"/>
  <c r="D35" i="3"/>
  <c r="E35" i="3"/>
  <c r="B36" i="3"/>
  <c r="C36" i="3"/>
  <c r="D36" i="3"/>
  <c r="E36" i="3"/>
  <c r="B37" i="3"/>
  <c r="C37" i="3"/>
  <c r="D37" i="3"/>
  <c r="E37" i="3"/>
  <c r="B38" i="3"/>
  <c r="F38" i="3" s="1"/>
  <c r="C38" i="3"/>
  <c r="D38" i="3"/>
  <c r="E38" i="3"/>
  <c r="B39" i="3"/>
  <c r="C39" i="3"/>
  <c r="D39" i="3"/>
  <c r="E39" i="3"/>
  <c r="B40" i="3"/>
  <c r="J40" i="3" s="1"/>
  <c r="C40" i="3"/>
  <c r="D40" i="3"/>
  <c r="E40" i="3"/>
  <c r="B41" i="3"/>
  <c r="J41" i="3" s="1"/>
  <c r="C41" i="3"/>
  <c r="D41" i="3"/>
  <c r="E41" i="3"/>
  <c r="B42" i="3"/>
  <c r="C42" i="3"/>
  <c r="D42" i="3"/>
  <c r="E42" i="3"/>
  <c r="B43" i="3"/>
  <c r="C43" i="3"/>
  <c r="D43" i="3"/>
  <c r="E43" i="3"/>
  <c r="B44" i="3"/>
  <c r="H44" i="3" s="1"/>
  <c r="C44" i="3"/>
  <c r="D44" i="3"/>
  <c r="E44" i="3"/>
  <c r="B45" i="3"/>
  <c r="C45" i="3"/>
  <c r="D45" i="3"/>
  <c r="E45" i="3"/>
  <c r="B46" i="3"/>
  <c r="G46" i="3" s="1"/>
  <c r="C46" i="3"/>
  <c r="D46" i="3"/>
  <c r="E46" i="3"/>
  <c r="B47" i="3"/>
  <c r="J47" i="3" s="1"/>
  <c r="C47" i="3"/>
  <c r="D47" i="3"/>
  <c r="E47" i="3"/>
  <c r="B48" i="3"/>
  <c r="J48" i="3" s="1"/>
  <c r="I48" i="3" s="1"/>
  <c r="N48" i="3" s="1"/>
  <c r="O48" i="3" s="1"/>
  <c r="C48" i="3"/>
  <c r="D48" i="3"/>
  <c r="E48" i="3"/>
  <c r="B49" i="3"/>
  <c r="F49" i="3" s="1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J53" i="3" s="1"/>
  <c r="C53" i="3"/>
  <c r="D53" i="3"/>
  <c r="E53" i="3"/>
  <c r="B54" i="3"/>
  <c r="F54" i="3" s="1"/>
  <c r="C54" i="3"/>
  <c r="D54" i="3"/>
  <c r="E54" i="3"/>
  <c r="B55" i="3"/>
  <c r="C55" i="3"/>
  <c r="D55" i="3"/>
  <c r="E55" i="3"/>
  <c r="B56" i="3"/>
  <c r="C56" i="3"/>
  <c r="D56" i="3"/>
  <c r="E56" i="3"/>
  <c r="B57" i="3"/>
  <c r="F57" i="3" s="1"/>
  <c r="C57" i="3"/>
  <c r="D57" i="3"/>
  <c r="E57" i="3"/>
  <c r="B58" i="3"/>
  <c r="C58" i="3"/>
  <c r="D58" i="3"/>
  <c r="E58" i="3"/>
  <c r="B59" i="3"/>
  <c r="F59" i="3" s="1"/>
  <c r="C59" i="3"/>
  <c r="D59" i="3"/>
  <c r="E59" i="3"/>
  <c r="B60" i="3"/>
  <c r="F60" i="3" s="1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H64" i="3" s="1"/>
  <c r="C64" i="3"/>
  <c r="D64" i="3"/>
  <c r="E64" i="3"/>
  <c r="B65" i="3"/>
  <c r="J65" i="3" s="1"/>
  <c r="I65" i="3" s="1"/>
  <c r="C65" i="3"/>
  <c r="D65" i="3"/>
  <c r="E65" i="3"/>
  <c r="B66" i="3"/>
  <c r="F66" i="3" s="1"/>
  <c r="C66" i="3"/>
  <c r="D66" i="3"/>
  <c r="E66" i="3"/>
  <c r="B67" i="3"/>
  <c r="G67" i="3" s="1"/>
  <c r="C67" i="3"/>
  <c r="D67" i="3"/>
  <c r="E67" i="3"/>
  <c r="B68" i="3"/>
  <c r="H68" i="3" s="1"/>
  <c r="C68" i="3"/>
  <c r="D68" i="3"/>
  <c r="E68" i="3"/>
  <c r="B69" i="3"/>
  <c r="C69" i="3"/>
  <c r="D69" i="3"/>
  <c r="E69" i="3"/>
  <c r="B70" i="3"/>
  <c r="F70" i="3" s="1"/>
  <c r="C70" i="3"/>
  <c r="D70" i="3"/>
  <c r="E70" i="3"/>
  <c r="B71" i="3"/>
  <c r="C71" i="3"/>
  <c r="D71" i="3"/>
  <c r="E71" i="3"/>
  <c r="B72" i="3"/>
  <c r="J72" i="3" s="1"/>
  <c r="C72" i="3"/>
  <c r="D72" i="3"/>
  <c r="E72" i="3"/>
  <c r="B73" i="3"/>
  <c r="F73" i="3" s="1"/>
  <c r="C73" i="3"/>
  <c r="D73" i="3"/>
  <c r="E73" i="3"/>
  <c r="J73" i="3"/>
  <c r="B74" i="3"/>
  <c r="C74" i="3"/>
  <c r="D74" i="3"/>
  <c r="E74" i="3"/>
  <c r="B75" i="3"/>
  <c r="J75" i="3" s="1"/>
  <c r="I75" i="3" s="1"/>
  <c r="N75" i="3" s="1"/>
  <c r="O75" i="3" s="1"/>
  <c r="C75" i="3"/>
  <c r="D75" i="3"/>
  <c r="E75" i="3"/>
  <c r="B76" i="3"/>
  <c r="C76" i="3"/>
  <c r="D76" i="3"/>
  <c r="E76" i="3"/>
  <c r="B77" i="3"/>
  <c r="H77" i="3" s="1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H82" i="3" s="1"/>
  <c r="C82" i="3"/>
  <c r="D82" i="3"/>
  <c r="E82" i="3"/>
  <c r="B83" i="3"/>
  <c r="H83" i="3" s="1"/>
  <c r="C83" i="3"/>
  <c r="D83" i="3"/>
  <c r="E83" i="3"/>
  <c r="B84" i="3"/>
  <c r="F84" i="3" s="1"/>
  <c r="C84" i="3"/>
  <c r="D84" i="3"/>
  <c r="E84" i="3"/>
  <c r="B85" i="3"/>
  <c r="C85" i="3"/>
  <c r="D85" i="3"/>
  <c r="E85" i="3"/>
  <c r="B86" i="3"/>
  <c r="G86" i="3" s="1"/>
  <c r="C86" i="3"/>
  <c r="D86" i="3"/>
  <c r="E86" i="3"/>
  <c r="B87" i="3"/>
  <c r="C87" i="3"/>
  <c r="D87" i="3"/>
  <c r="E87" i="3"/>
  <c r="B88" i="3"/>
  <c r="H88" i="3" s="1"/>
  <c r="C88" i="3"/>
  <c r="D88" i="3"/>
  <c r="E88" i="3"/>
  <c r="B89" i="3"/>
  <c r="C89" i="3"/>
  <c r="D89" i="3"/>
  <c r="E89" i="3"/>
  <c r="B90" i="3"/>
  <c r="C90" i="3"/>
  <c r="D90" i="3"/>
  <c r="E90" i="3"/>
  <c r="B91" i="3"/>
  <c r="J91" i="3" s="1"/>
  <c r="I91" i="3" s="1"/>
  <c r="C91" i="3"/>
  <c r="D91" i="3"/>
  <c r="E91" i="3"/>
  <c r="B92" i="3"/>
  <c r="C92" i="3"/>
  <c r="D92" i="3"/>
  <c r="E92" i="3"/>
  <c r="B93" i="3"/>
  <c r="J93" i="3" s="1"/>
  <c r="I93" i="3" s="1"/>
  <c r="C93" i="3"/>
  <c r="D93" i="3"/>
  <c r="E93" i="3"/>
  <c r="B94" i="3"/>
  <c r="G94" i="3" s="1"/>
  <c r="C94" i="3"/>
  <c r="D94" i="3"/>
  <c r="E94" i="3"/>
  <c r="B95" i="3"/>
  <c r="C95" i="3"/>
  <c r="D95" i="3"/>
  <c r="E95" i="3"/>
  <c r="B96" i="3"/>
  <c r="J96" i="3" s="1"/>
  <c r="C96" i="3"/>
  <c r="D96" i="3"/>
  <c r="E96" i="3"/>
  <c r="B97" i="3"/>
  <c r="C97" i="3"/>
  <c r="D97" i="3"/>
  <c r="E97" i="3"/>
  <c r="B98" i="3"/>
  <c r="G98" i="3" s="1"/>
  <c r="C98" i="3"/>
  <c r="D98" i="3"/>
  <c r="E98" i="3"/>
  <c r="B99" i="3"/>
  <c r="F99" i="3" s="1"/>
  <c r="C99" i="3"/>
  <c r="D99" i="3"/>
  <c r="E99" i="3"/>
  <c r="B100" i="3"/>
  <c r="J100" i="3" s="1"/>
  <c r="I100" i="3" s="1"/>
  <c r="N100" i="3" s="1"/>
  <c r="O100" i="3" s="1"/>
  <c r="C100" i="3"/>
  <c r="D100" i="3"/>
  <c r="E100" i="3"/>
  <c r="B101" i="3"/>
  <c r="H101" i="3" s="1"/>
  <c r="C101" i="3"/>
  <c r="D101" i="3"/>
  <c r="E101" i="3"/>
  <c r="B102" i="3"/>
  <c r="C102" i="3"/>
  <c r="D102" i="3"/>
  <c r="E102" i="3"/>
  <c r="B103" i="3"/>
  <c r="C103" i="3"/>
  <c r="D103" i="3"/>
  <c r="E103" i="3"/>
  <c r="B104" i="3"/>
  <c r="H104" i="3" s="1"/>
  <c r="C104" i="3"/>
  <c r="D104" i="3"/>
  <c r="E104" i="3"/>
  <c r="B105" i="3"/>
  <c r="C105" i="3"/>
  <c r="D105" i="3"/>
  <c r="E105" i="3"/>
  <c r="B106" i="3"/>
  <c r="F106" i="3" s="1"/>
  <c r="C106" i="3"/>
  <c r="D106" i="3"/>
  <c r="E106" i="3"/>
  <c r="B107" i="3"/>
  <c r="C107" i="3"/>
  <c r="D107" i="3"/>
  <c r="E107" i="3"/>
  <c r="B108" i="3"/>
  <c r="C108" i="3"/>
  <c r="D108" i="3"/>
  <c r="E108" i="3"/>
  <c r="B109" i="3"/>
  <c r="F109" i="3" s="1"/>
  <c r="C109" i="3"/>
  <c r="D109" i="3"/>
  <c r="E109" i="3"/>
  <c r="B110" i="3"/>
  <c r="C110" i="3"/>
  <c r="D110" i="3"/>
  <c r="E110" i="3"/>
  <c r="B111" i="3"/>
  <c r="C111" i="3"/>
  <c r="D111" i="3"/>
  <c r="E111" i="3"/>
  <c r="B112" i="3"/>
  <c r="C112" i="3"/>
  <c r="D112" i="3"/>
  <c r="E112" i="3"/>
  <c r="B113" i="3"/>
  <c r="C113" i="3"/>
  <c r="D113" i="3"/>
  <c r="E113" i="3"/>
  <c r="B114" i="3"/>
  <c r="G114" i="3" s="1"/>
  <c r="K114" i="3" s="1"/>
  <c r="C114" i="3"/>
  <c r="D114" i="3"/>
  <c r="E114" i="3"/>
  <c r="B115" i="3"/>
  <c r="G115" i="3" s="1"/>
  <c r="K115" i="3" s="1"/>
  <c r="C115" i="3"/>
  <c r="D115" i="3"/>
  <c r="E115" i="3"/>
  <c r="B116" i="3"/>
  <c r="F116" i="3" s="1"/>
  <c r="C116" i="3"/>
  <c r="D116" i="3"/>
  <c r="E116" i="3"/>
  <c r="B117" i="3"/>
  <c r="C117" i="3"/>
  <c r="D117" i="3"/>
  <c r="E117" i="3"/>
  <c r="B118" i="3"/>
  <c r="C118" i="3"/>
  <c r="D118" i="3"/>
  <c r="E118" i="3"/>
  <c r="B119" i="3"/>
  <c r="J119" i="3" s="1"/>
  <c r="C119" i="3"/>
  <c r="D119" i="3"/>
  <c r="E119" i="3"/>
  <c r="B120" i="3"/>
  <c r="C120" i="3"/>
  <c r="D120" i="3"/>
  <c r="E120" i="3"/>
  <c r="B121" i="3"/>
  <c r="G121" i="3" s="1"/>
  <c r="C121" i="3"/>
  <c r="D121" i="3"/>
  <c r="E121" i="3"/>
  <c r="B122" i="3"/>
  <c r="F122" i="3" s="1"/>
  <c r="C122" i="3"/>
  <c r="D122" i="3"/>
  <c r="E122" i="3"/>
  <c r="B123" i="3"/>
  <c r="C123" i="3"/>
  <c r="D123" i="3"/>
  <c r="E123" i="3"/>
  <c r="B124" i="3"/>
  <c r="G124" i="3" s="1"/>
  <c r="K124" i="3" s="1"/>
  <c r="C124" i="3"/>
  <c r="D124" i="3"/>
  <c r="E124" i="3"/>
  <c r="B125" i="3"/>
  <c r="F125" i="3" s="1"/>
  <c r="C125" i="3"/>
  <c r="D125" i="3"/>
  <c r="E125" i="3"/>
  <c r="B126" i="3"/>
  <c r="F126" i="3" s="1"/>
  <c r="C126" i="3"/>
  <c r="D126" i="3"/>
  <c r="E126" i="3"/>
  <c r="B127" i="3"/>
  <c r="C127" i="3"/>
  <c r="D127" i="3"/>
  <c r="E127" i="3"/>
  <c r="B128" i="3"/>
  <c r="C128" i="3"/>
  <c r="D128" i="3"/>
  <c r="E128" i="3"/>
  <c r="B129" i="3"/>
  <c r="C129" i="3"/>
  <c r="D129" i="3"/>
  <c r="E129" i="3"/>
  <c r="B130" i="3"/>
  <c r="C130" i="3"/>
  <c r="D130" i="3"/>
  <c r="E130" i="3"/>
  <c r="B131" i="3"/>
  <c r="C131" i="3"/>
  <c r="D131" i="3"/>
  <c r="E131" i="3"/>
  <c r="B132" i="3"/>
  <c r="F132" i="3" s="1"/>
  <c r="C132" i="3"/>
  <c r="D132" i="3"/>
  <c r="E132" i="3"/>
  <c r="B133" i="3"/>
  <c r="G133" i="3" s="1"/>
  <c r="C133" i="3"/>
  <c r="D133" i="3"/>
  <c r="E133" i="3"/>
  <c r="B134" i="3"/>
  <c r="F134" i="3" s="1"/>
  <c r="C134" i="3"/>
  <c r="D134" i="3"/>
  <c r="E134" i="3"/>
  <c r="B135" i="3"/>
  <c r="F135" i="3" s="1"/>
  <c r="C135" i="3"/>
  <c r="D135" i="3"/>
  <c r="E135" i="3"/>
  <c r="B136" i="3"/>
  <c r="H136" i="3" s="1"/>
  <c r="C136" i="3"/>
  <c r="D136" i="3"/>
  <c r="E136" i="3"/>
  <c r="B137" i="3"/>
  <c r="J137" i="3" s="1"/>
  <c r="I137" i="3" s="1"/>
  <c r="N137" i="3" s="1"/>
  <c r="O137" i="3" s="1"/>
  <c r="C137" i="3"/>
  <c r="D137" i="3"/>
  <c r="E137" i="3"/>
  <c r="B138" i="3"/>
  <c r="G138" i="3" s="1"/>
  <c r="C138" i="3"/>
  <c r="D138" i="3"/>
  <c r="E138" i="3"/>
  <c r="B139" i="3"/>
  <c r="G139" i="3" s="1"/>
  <c r="K139" i="3" s="1"/>
  <c r="C139" i="3"/>
  <c r="D139" i="3"/>
  <c r="E139" i="3"/>
  <c r="B140" i="3"/>
  <c r="H140" i="3" s="1"/>
  <c r="C140" i="3"/>
  <c r="D140" i="3"/>
  <c r="E140" i="3"/>
  <c r="B141" i="3"/>
  <c r="C141" i="3"/>
  <c r="D141" i="3"/>
  <c r="E141" i="3"/>
  <c r="B142" i="3"/>
  <c r="C142" i="3"/>
  <c r="D142" i="3"/>
  <c r="E142" i="3"/>
  <c r="B143" i="3"/>
  <c r="F143" i="3" s="1"/>
  <c r="C143" i="3"/>
  <c r="D143" i="3"/>
  <c r="E143" i="3"/>
  <c r="B144" i="3"/>
  <c r="C144" i="3"/>
  <c r="D144" i="3"/>
  <c r="E144" i="3"/>
  <c r="B145" i="3"/>
  <c r="G145" i="3" s="1"/>
  <c r="C145" i="3"/>
  <c r="D145" i="3"/>
  <c r="E145" i="3"/>
  <c r="B146" i="3"/>
  <c r="C146" i="3"/>
  <c r="D146" i="3"/>
  <c r="E146" i="3"/>
  <c r="B147" i="3"/>
  <c r="C147" i="3"/>
  <c r="D147" i="3"/>
  <c r="E147" i="3"/>
  <c r="B148" i="3"/>
  <c r="G148" i="3" s="1"/>
  <c r="K148" i="3" s="1"/>
  <c r="C148" i="3"/>
  <c r="D148" i="3"/>
  <c r="E148" i="3"/>
  <c r="B149" i="3"/>
  <c r="F149" i="3" s="1"/>
  <c r="C149" i="3"/>
  <c r="D149" i="3"/>
  <c r="E149" i="3"/>
  <c r="B150" i="3"/>
  <c r="F150" i="3" s="1"/>
  <c r="C150" i="3"/>
  <c r="D150" i="3"/>
  <c r="E150" i="3"/>
  <c r="B151" i="3"/>
  <c r="G151" i="3" s="1"/>
  <c r="K151" i="3" s="1"/>
  <c r="C151" i="3"/>
  <c r="D151" i="3"/>
  <c r="E151" i="3"/>
  <c r="B152" i="3"/>
  <c r="G152" i="3" s="1"/>
  <c r="C152" i="3"/>
  <c r="D152" i="3"/>
  <c r="E152" i="3"/>
  <c r="B153" i="3"/>
  <c r="F153" i="3" s="1"/>
  <c r="C153" i="3"/>
  <c r="D153" i="3"/>
  <c r="E153" i="3"/>
  <c r="B154" i="3"/>
  <c r="G154" i="3" s="1"/>
  <c r="K154" i="3" s="1"/>
  <c r="C154" i="3"/>
  <c r="D154" i="3"/>
  <c r="E154" i="3"/>
  <c r="B155" i="3"/>
  <c r="F155" i="3" s="1"/>
  <c r="C155" i="3"/>
  <c r="D155" i="3"/>
  <c r="E155" i="3"/>
  <c r="B156" i="3"/>
  <c r="C156" i="3"/>
  <c r="D156" i="3"/>
  <c r="E156" i="3"/>
  <c r="B157" i="3"/>
  <c r="C157" i="3"/>
  <c r="D157" i="3"/>
  <c r="E157" i="3"/>
  <c r="B158" i="3"/>
  <c r="F158" i="3" s="1"/>
  <c r="C158" i="3"/>
  <c r="D158" i="3"/>
  <c r="E158" i="3"/>
  <c r="B159" i="3"/>
  <c r="G159" i="3" s="1"/>
  <c r="C159" i="3"/>
  <c r="D159" i="3"/>
  <c r="E159" i="3"/>
  <c r="B160" i="3"/>
  <c r="G160" i="3" s="1"/>
  <c r="K160" i="3" s="1"/>
  <c r="C160" i="3"/>
  <c r="D160" i="3"/>
  <c r="E160" i="3"/>
  <c r="B161" i="3"/>
  <c r="F161" i="3" s="1"/>
  <c r="C161" i="3"/>
  <c r="D161" i="3"/>
  <c r="E161" i="3"/>
  <c r="H161" i="3"/>
  <c r="B162" i="3"/>
  <c r="C162" i="3"/>
  <c r="D162" i="3"/>
  <c r="E162" i="3"/>
  <c r="B163" i="3"/>
  <c r="G163" i="3" s="1"/>
  <c r="K163" i="3" s="1"/>
  <c r="C163" i="3"/>
  <c r="D163" i="3"/>
  <c r="E163" i="3"/>
  <c r="B164" i="3"/>
  <c r="C164" i="3"/>
  <c r="D164" i="3"/>
  <c r="E164" i="3"/>
  <c r="B165" i="3"/>
  <c r="C165" i="3"/>
  <c r="D165" i="3"/>
  <c r="E165" i="3"/>
  <c r="B166" i="3"/>
  <c r="J166" i="3" s="1"/>
  <c r="I166" i="3" s="1"/>
  <c r="N166" i="3" s="1"/>
  <c r="O166" i="3" s="1"/>
  <c r="C166" i="3"/>
  <c r="D166" i="3"/>
  <c r="E166" i="3"/>
  <c r="B167" i="3"/>
  <c r="J167" i="3" s="1"/>
  <c r="I167" i="3" s="1"/>
  <c r="N167" i="3" s="1"/>
  <c r="O167" i="3" s="1"/>
  <c r="C167" i="3"/>
  <c r="D167" i="3"/>
  <c r="E167" i="3"/>
  <c r="B168" i="3"/>
  <c r="G168" i="3" s="1"/>
  <c r="C168" i="3"/>
  <c r="D168" i="3"/>
  <c r="E168" i="3"/>
  <c r="B169" i="3"/>
  <c r="G169" i="3" s="1"/>
  <c r="C169" i="3"/>
  <c r="D169" i="3"/>
  <c r="E169" i="3"/>
  <c r="B170" i="3"/>
  <c r="H170" i="3" s="1"/>
  <c r="C170" i="3"/>
  <c r="D170" i="3"/>
  <c r="E170" i="3"/>
  <c r="F170" i="3"/>
  <c r="B171" i="3"/>
  <c r="C171" i="3"/>
  <c r="D171" i="3"/>
  <c r="E171" i="3"/>
  <c r="B172" i="3"/>
  <c r="G172" i="3" s="1"/>
  <c r="K172" i="3" s="1"/>
  <c r="C172" i="3"/>
  <c r="D172" i="3"/>
  <c r="E172" i="3"/>
  <c r="B173" i="3"/>
  <c r="F173" i="3" s="1"/>
  <c r="C173" i="3"/>
  <c r="D173" i="3"/>
  <c r="E173" i="3"/>
  <c r="B174" i="3"/>
  <c r="C174" i="3"/>
  <c r="D174" i="3"/>
  <c r="E174" i="3"/>
  <c r="B175" i="3"/>
  <c r="C175" i="3"/>
  <c r="D175" i="3"/>
  <c r="E175" i="3"/>
  <c r="B176" i="3"/>
  <c r="F176" i="3" s="1"/>
  <c r="C176" i="3"/>
  <c r="D176" i="3"/>
  <c r="E176" i="3"/>
  <c r="B177" i="3"/>
  <c r="H177" i="3" s="1"/>
  <c r="C177" i="3"/>
  <c r="D177" i="3"/>
  <c r="E177" i="3"/>
  <c r="B178" i="3"/>
  <c r="C178" i="3"/>
  <c r="D178" i="3"/>
  <c r="E178" i="3"/>
  <c r="H178" i="3"/>
  <c r="B179" i="3"/>
  <c r="C179" i="3"/>
  <c r="D179" i="3"/>
  <c r="E179" i="3"/>
  <c r="B180" i="3"/>
  <c r="C180" i="3"/>
  <c r="D180" i="3"/>
  <c r="E180" i="3"/>
  <c r="B181" i="3"/>
  <c r="C181" i="3"/>
  <c r="D181" i="3"/>
  <c r="E181" i="3"/>
  <c r="B182" i="3"/>
  <c r="H182" i="3" s="1"/>
  <c r="C182" i="3"/>
  <c r="D182" i="3"/>
  <c r="E182" i="3"/>
  <c r="B183" i="3"/>
  <c r="H183" i="3" s="1"/>
  <c r="C183" i="3"/>
  <c r="D183" i="3"/>
  <c r="E183" i="3"/>
  <c r="B184" i="3"/>
  <c r="J184" i="3" s="1"/>
  <c r="I184" i="3" s="1"/>
  <c r="C184" i="3"/>
  <c r="D184" i="3"/>
  <c r="E184" i="3"/>
  <c r="B185" i="3"/>
  <c r="F185" i="3" s="1"/>
  <c r="C185" i="3"/>
  <c r="D185" i="3"/>
  <c r="E185" i="3"/>
  <c r="B186" i="3"/>
  <c r="C186" i="3"/>
  <c r="D186" i="3"/>
  <c r="E186" i="3"/>
  <c r="B187" i="3"/>
  <c r="C187" i="3"/>
  <c r="D187" i="3"/>
  <c r="E187" i="3"/>
  <c r="B188" i="3"/>
  <c r="F188" i="3" s="1"/>
  <c r="C188" i="3"/>
  <c r="D188" i="3"/>
  <c r="E188" i="3"/>
  <c r="B189" i="3"/>
  <c r="F189" i="3" s="1"/>
  <c r="C189" i="3"/>
  <c r="D189" i="3"/>
  <c r="E189" i="3"/>
  <c r="B190" i="3"/>
  <c r="C190" i="3"/>
  <c r="D190" i="3"/>
  <c r="E190" i="3"/>
  <c r="B191" i="3"/>
  <c r="C191" i="3"/>
  <c r="D191" i="3"/>
  <c r="E191" i="3"/>
  <c r="B192" i="3"/>
  <c r="G192" i="3" s="1"/>
  <c r="C192" i="3"/>
  <c r="D192" i="3"/>
  <c r="E192" i="3"/>
  <c r="B193" i="3"/>
  <c r="H193" i="3" s="1"/>
  <c r="C193" i="3"/>
  <c r="D193" i="3"/>
  <c r="E193" i="3"/>
  <c r="B194" i="3"/>
  <c r="J194" i="3" s="1"/>
  <c r="I194" i="3" s="1"/>
  <c r="N194" i="3" s="1"/>
  <c r="C194" i="3"/>
  <c r="D194" i="3"/>
  <c r="E194" i="3"/>
  <c r="B195" i="3"/>
  <c r="H195" i="3" s="1"/>
  <c r="C195" i="3"/>
  <c r="D195" i="3"/>
  <c r="E195" i="3"/>
  <c r="B196" i="3"/>
  <c r="C196" i="3"/>
  <c r="D196" i="3"/>
  <c r="E196" i="3"/>
  <c r="B197" i="3"/>
  <c r="J197" i="3" s="1"/>
  <c r="I197" i="3" s="1"/>
  <c r="N197" i="3" s="1"/>
  <c r="O197" i="3" s="1"/>
  <c r="C197" i="3"/>
  <c r="D197" i="3"/>
  <c r="E197" i="3"/>
  <c r="B198" i="3"/>
  <c r="H198" i="3" s="1"/>
  <c r="C198" i="3"/>
  <c r="D198" i="3"/>
  <c r="E198" i="3"/>
  <c r="B199" i="3"/>
  <c r="G199" i="3" s="1"/>
  <c r="C199" i="3"/>
  <c r="D199" i="3"/>
  <c r="E199" i="3"/>
  <c r="B200" i="3"/>
  <c r="F200" i="3" s="1"/>
  <c r="C200" i="3"/>
  <c r="D200" i="3"/>
  <c r="E200" i="3"/>
  <c r="B201" i="3"/>
  <c r="C201" i="3"/>
  <c r="D201" i="3"/>
  <c r="E201" i="3"/>
  <c r="B202" i="3"/>
  <c r="H202" i="3" s="1"/>
  <c r="C202" i="3"/>
  <c r="D202" i="3"/>
  <c r="E202" i="3"/>
  <c r="B203" i="3"/>
  <c r="F203" i="3" s="1"/>
  <c r="C203" i="3"/>
  <c r="D203" i="3"/>
  <c r="E203" i="3"/>
  <c r="B204" i="3"/>
  <c r="G204" i="3" s="1"/>
  <c r="K204" i="3" s="1"/>
  <c r="C204" i="3"/>
  <c r="D204" i="3"/>
  <c r="E204" i="3"/>
  <c r="B205" i="3"/>
  <c r="G205" i="3" s="1"/>
  <c r="C205" i="3"/>
  <c r="D205" i="3"/>
  <c r="E205" i="3"/>
  <c r="B206" i="3"/>
  <c r="J206" i="3" s="1"/>
  <c r="C206" i="3"/>
  <c r="D206" i="3"/>
  <c r="E206" i="3"/>
  <c r="B207" i="3"/>
  <c r="G207" i="3" s="1"/>
  <c r="K207" i="3" s="1"/>
  <c r="C207" i="3"/>
  <c r="D207" i="3"/>
  <c r="E207" i="3"/>
  <c r="B208" i="3"/>
  <c r="C208" i="3"/>
  <c r="D208" i="3"/>
  <c r="E208" i="3"/>
  <c r="B209" i="3"/>
  <c r="F209" i="3" s="1"/>
  <c r="C209" i="3"/>
  <c r="D209" i="3"/>
  <c r="E209" i="3"/>
  <c r="B210" i="3"/>
  <c r="H210" i="3" s="1"/>
  <c r="C210" i="3"/>
  <c r="D210" i="3"/>
  <c r="E210" i="3"/>
  <c r="B211" i="3"/>
  <c r="H211" i="3" s="1"/>
  <c r="C211" i="3"/>
  <c r="D211" i="3"/>
  <c r="E211" i="3"/>
  <c r="B212" i="3"/>
  <c r="J212" i="3" s="1"/>
  <c r="I212" i="3" s="1"/>
  <c r="N212" i="3" s="1"/>
  <c r="O212" i="3" s="1"/>
  <c r="C212" i="3"/>
  <c r="D212" i="3"/>
  <c r="E212" i="3"/>
  <c r="B213" i="3"/>
  <c r="J213" i="3" s="1"/>
  <c r="I213" i="3" s="1"/>
  <c r="C213" i="3"/>
  <c r="D213" i="3"/>
  <c r="E213" i="3"/>
  <c r="H213" i="3"/>
  <c r="B214" i="3"/>
  <c r="J214" i="3" s="1"/>
  <c r="I214" i="3" s="1"/>
  <c r="C214" i="3"/>
  <c r="D214" i="3"/>
  <c r="E214" i="3"/>
  <c r="B215" i="3"/>
  <c r="C215" i="3"/>
  <c r="D215" i="3"/>
  <c r="E215" i="3"/>
  <c r="B216" i="3"/>
  <c r="H216" i="3" s="1"/>
  <c r="C216" i="3"/>
  <c r="D216" i="3"/>
  <c r="E216" i="3"/>
  <c r="J216" i="3"/>
  <c r="I216" i="3" s="1"/>
  <c r="B217" i="3"/>
  <c r="C217" i="3"/>
  <c r="D217" i="3"/>
  <c r="E217" i="3"/>
  <c r="B218" i="3"/>
  <c r="G218" i="3" s="1"/>
  <c r="K218" i="3" s="1"/>
  <c r="C218" i="3"/>
  <c r="D218" i="3"/>
  <c r="E218" i="3"/>
  <c r="F218" i="3"/>
  <c r="B219" i="3"/>
  <c r="C219" i="3"/>
  <c r="D219" i="3"/>
  <c r="E219" i="3"/>
  <c r="B220" i="3"/>
  <c r="H220" i="3" s="1"/>
  <c r="C220" i="3"/>
  <c r="D220" i="3"/>
  <c r="E220" i="3"/>
  <c r="B221" i="3"/>
  <c r="C221" i="3"/>
  <c r="D221" i="3"/>
  <c r="E221" i="3"/>
  <c r="J221" i="3"/>
  <c r="B222" i="3"/>
  <c r="F222" i="3" s="1"/>
  <c r="C222" i="3"/>
  <c r="D222" i="3"/>
  <c r="E222" i="3"/>
  <c r="B223" i="3"/>
  <c r="G223" i="3" s="1"/>
  <c r="C223" i="3"/>
  <c r="D223" i="3"/>
  <c r="E223" i="3"/>
  <c r="B224" i="3"/>
  <c r="J224" i="3" s="1"/>
  <c r="C224" i="3"/>
  <c r="D224" i="3"/>
  <c r="E224" i="3"/>
  <c r="B225" i="3"/>
  <c r="H225" i="3" s="1"/>
  <c r="C225" i="3"/>
  <c r="D225" i="3"/>
  <c r="E225" i="3"/>
  <c r="B226" i="3"/>
  <c r="H226" i="3" s="1"/>
  <c r="C226" i="3"/>
  <c r="D226" i="3"/>
  <c r="E226" i="3"/>
  <c r="B227" i="3"/>
  <c r="G227" i="3" s="1"/>
  <c r="C227" i="3"/>
  <c r="D227" i="3"/>
  <c r="E227" i="3"/>
  <c r="B228" i="3"/>
  <c r="C228" i="3"/>
  <c r="D228" i="3"/>
  <c r="E228" i="3"/>
  <c r="B229" i="3"/>
  <c r="F229" i="3" s="1"/>
  <c r="C229" i="3"/>
  <c r="D229" i="3"/>
  <c r="E229" i="3"/>
  <c r="B230" i="3"/>
  <c r="J230" i="3" s="1"/>
  <c r="I230" i="3" s="1"/>
  <c r="C230" i="3"/>
  <c r="D230" i="3"/>
  <c r="E230" i="3"/>
  <c r="B231" i="3"/>
  <c r="C231" i="3"/>
  <c r="D231" i="3"/>
  <c r="E231" i="3"/>
  <c r="B232" i="3"/>
  <c r="C232" i="3"/>
  <c r="D232" i="3"/>
  <c r="E232" i="3"/>
  <c r="B233" i="3"/>
  <c r="C233" i="3"/>
  <c r="D233" i="3"/>
  <c r="E233" i="3"/>
  <c r="B234" i="3"/>
  <c r="C234" i="3"/>
  <c r="D234" i="3"/>
  <c r="E234" i="3"/>
  <c r="B235" i="3"/>
  <c r="C235" i="3"/>
  <c r="D235" i="3"/>
  <c r="E235" i="3"/>
  <c r="B236" i="3"/>
  <c r="C236" i="3"/>
  <c r="D236" i="3"/>
  <c r="E236" i="3"/>
  <c r="B237" i="3"/>
  <c r="C237" i="3"/>
  <c r="D237" i="3"/>
  <c r="E237" i="3"/>
  <c r="B238" i="3"/>
  <c r="C238" i="3"/>
  <c r="D238" i="3"/>
  <c r="E238" i="3"/>
  <c r="B239" i="3"/>
  <c r="C239" i="3"/>
  <c r="D239" i="3"/>
  <c r="E239" i="3"/>
  <c r="B240" i="3"/>
  <c r="C240" i="3"/>
  <c r="D240" i="3"/>
  <c r="E240" i="3"/>
  <c r="B241" i="3"/>
  <c r="H241" i="3" s="1"/>
  <c r="C241" i="3"/>
  <c r="D241" i="3"/>
  <c r="E241" i="3"/>
  <c r="B242" i="3"/>
  <c r="C242" i="3"/>
  <c r="D242" i="3"/>
  <c r="E242" i="3"/>
  <c r="B243" i="3"/>
  <c r="C243" i="3"/>
  <c r="D243" i="3"/>
  <c r="E243" i="3"/>
  <c r="B244" i="3"/>
  <c r="C244" i="3"/>
  <c r="D244" i="3"/>
  <c r="E244" i="3"/>
  <c r="B245" i="3"/>
  <c r="C245" i="3"/>
  <c r="D245" i="3"/>
  <c r="E245" i="3"/>
  <c r="B246" i="3"/>
  <c r="G246" i="3" s="1"/>
  <c r="K246" i="3" s="1"/>
  <c r="C246" i="3"/>
  <c r="D246" i="3"/>
  <c r="E246" i="3"/>
  <c r="B247" i="3"/>
  <c r="G247" i="3" s="1"/>
  <c r="K247" i="3" s="1"/>
  <c r="C247" i="3"/>
  <c r="D247" i="3"/>
  <c r="E247" i="3"/>
  <c r="B248" i="3"/>
  <c r="F248" i="3" s="1"/>
  <c r="C248" i="3"/>
  <c r="D248" i="3"/>
  <c r="E248" i="3"/>
  <c r="B249" i="3"/>
  <c r="F249" i="3" s="1"/>
  <c r="C249" i="3"/>
  <c r="D249" i="3"/>
  <c r="E249" i="3"/>
  <c r="B250" i="3"/>
  <c r="J250" i="3" s="1"/>
  <c r="I250" i="3" s="1"/>
  <c r="C250" i="3"/>
  <c r="D250" i="3"/>
  <c r="E250" i="3"/>
  <c r="B251" i="3"/>
  <c r="C251" i="3"/>
  <c r="D251" i="3"/>
  <c r="E251" i="3"/>
  <c r="B252" i="3"/>
  <c r="F252" i="3" s="1"/>
  <c r="C252" i="3"/>
  <c r="D252" i="3"/>
  <c r="E252" i="3"/>
  <c r="B253" i="3"/>
  <c r="C253" i="3"/>
  <c r="D253" i="3"/>
  <c r="E253" i="3"/>
  <c r="B254" i="3"/>
  <c r="C254" i="3"/>
  <c r="D254" i="3"/>
  <c r="E254" i="3"/>
  <c r="B255" i="3"/>
  <c r="C255" i="3"/>
  <c r="D255" i="3"/>
  <c r="E255" i="3"/>
  <c r="B256" i="3"/>
  <c r="C256" i="3"/>
  <c r="D256" i="3"/>
  <c r="E256" i="3"/>
  <c r="B257" i="3"/>
  <c r="F257" i="3" s="1"/>
  <c r="C257" i="3"/>
  <c r="D257" i="3"/>
  <c r="E257" i="3"/>
  <c r="B258" i="3"/>
  <c r="F258" i="3" s="1"/>
  <c r="C258" i="3"/>
  <c r="D258" i="3"/>
  <c r="E258" i="3"/>
  <c r="B259" i="3"/>
  <c r="F259" i="3" s="1"/>
  <c r="C259" i="3"/>
  <c r="D259" i="3"/>
  <c r="E259" i="3"/>
  <c r="B260" i="3"/>
  <c r="C260" i="3"/>
  <c r="D260" i="3"/>
  <c r="E260" i="3"/>
  <c r="B261" i="3"/>
  <c r="C261" i="3"/>
  <c r="D261" i="3"/>
  <c r="E261" i="3"/>
  <c r="B262" i="3"/>
  <c r="G262" i="3" s="1"/>
  <c r="K262" i="3" s="1"/>
  <c r="C262" i="3"/>
  <c r="D262" i="3"/>
  <c r="E262" i="3"/>
  <c r="B263" i="3"/>
  <c r="C263" i="3"/>
  <c r="D263" i="3"/>
  <c r="E263" i="3"/>
  <c r="B264" i="3"/>
  <c r="C264" i="3"/>
  <c r="D264" i="3"/>
  <c r="E264" i="3"/>
  <c r="B265" i="3"/>
  <c r="C265" i="3"/>
  <c r="D265" i="3"/>
  <c r="E265" i="3"/>
  <c r="B266" i="3"/>
  <c r="C266" i="3"/>
  <c r="D266" i="3"/>
  <c r="E266" i="3"/>
  <c r="B267" i="3"/>
  <c r="H267" i="3" s="1"/>
  <c r="C267" i="3"/>
  <c r="D267" i="3"/>
  <c r="E267" i="3"/>
  <c r="B268" i="3"/>
  <c r="F268" i="3" s="1"/>
  <c r="C268" i="3"/>
  <c r="D268" i="3"/>
  <c r="E268" i="3"/>
  <c r="B269" i="3"/>
  <c r="G269" i="3" s="1"/>
  <c r="C269" i="3"/>
  <c r="D269" i="3"/>
  <c r="E269" i="3"/>
  <c r="B270" i="3"/>
  <c r="C270" i="3"/>
  <c r="D270" i="3"/>
  <c r="E270" i="3"/>
  <c r="B271" i="3"/>
  <c r="C271" i="3"/>
  <c r="D271" i="3"/>
  <c r="E271" i="3"/>
  <c r="B272" i="3"/>
  <c r="C272" i="3"/>
  <c r="D272" i="3"/>
  <c r="E272" i="3"/>
  <c r="B273" i="3"/>
  <c r="C273" i="3"/>
  <c r="D273" i="3"/>
  <c r="E273" i="3"/>
  <c r="B274" i="3"/>
  <c r="J274" i="3" s="1"/>
  <c r="I274" i="3" s="1"/>
  <c r="C274" i="3"/>
  <c r="D274" i="3"/>
  <c r="E274" i="3"/>
  <c r="B275" i="3"/>
  <c r="F275" i="3" s="1"/>
  <c r="C275" i="3"/>
  <c r="D275" i="3"/>
  <c r="E275" i="3"/>
  <c r="B276" i="3"/>
  <c r="F276" i="3" s="1"/>
  <c r="C276" i="3"/>
  <c r="D276" i="3"/>
  <c r="E276" i="3"/>
  <c r="B277" i="3"/>
  <c r="C277" i="3"/>
  <c r="D277" i="3"/>
  <c r="E277" i="3"/>
  <c r="B278" i="3"/>
  <c r="C278" i="3"/>
  <c r="D278" i="3"/>
  <c r="E278" i="3"/>
  <c r="B279" i="3"/>
  <c r="H279" i="3" s="1"/>
  <c r="C279" i="3"/>
  <c r="D279" i="3"/>
  <c r="E279" i="3"/>
  <c r="B280" i="3"/>
  <c r="J280" i="3" s="1"/>
  <c r="I280" i="3" s="1"/>
  <c r="N280" i="3" s="1"/>
  <c r="O280" i="3" s="1"/>
  <c r="C280" i="3"/>
  <c r="D280" i="3"/>
  <c r="E280" i="3"/>
  <c r="B281" i="3"/>
  <c r="J281" i="3" s="1"/>
  <c r="I281" i="3" s="1"/>
  <c r="C281" i="3"/>
  <c r="D281" i="3"/>
  <c r="E281" i="3"/>
  <c r="B282" i="3"/>
  <c r="F282" i="3" s="1"/>
  <c r="C282" i="3"/>
  <c r="D282" i="3"/>
  <c r="E282" i="3"/>
  <c r="B283" i="3"/>
  <c r="F283" i="3" s="1"/>
  <c r="C283" i="3"/>
  <c r="D283" i="3"/>
  <c r="E283" i="3"/>
  <c r="B284" i="3"/>
  <c r="C284" i="3"/>
  <c r="D284" i="3"/>
  <c r="E284" i="3"/>
  <c r="B285" i="3"/>
  <c r="G285" i="3" s="1"/>
  <c r="C285" i="3"/>
  <c r="D285" i="3"/>
  <c r="E285" i="3"/>
  <c r="B286" i="3"/>
  <c r="C286" i="3"/>
  <c r="D286" i="3"/>
  <c r="E286" i="3"/>
  <c r="B287" i="3"/>
  <c r="F287" i="3" s="1"/>
  <c r="C287" i="3"/>
  <c r="D287" i="3"/>
  <c r="E287" i="3"/>
  <c r="B288" i="3"/>
  <c r="C288" i="3"/>
  <c r="D288" i="3"/>
  <c r="E288" i="3"/>
  <c r="B289" i="3"/>
  <c r="F289" i="3" s="1"/>
  <c r="C289" i="3"/>
  <c r="D289" i="3"/>
  <c r="E289" i="3"/>
  <c r="B290" i="3"/>
  <c r="J290" i="3" s="1"/>
  <c r="I290" i="3" s="1"/>
  <c r="C290" i="3"/>
  <c r="D290" i="3"/>
  <c r="E290" i="3"/>
  <c r="B291" i="3"/>
  <c r="F291" i="3" s="1"/>
  <c r="C291" i="3"/>
  <c r="D291" i="3"/>
  <c r="E291" i="3"/>
  <c r="B292" i="3"/>
  <c r="J292" i="3" s="1"/>
  <c r="C292" i="3"/>
  <c r="D292" i="3"/>
  <c r="E292" i="3"/>
  <c r="H292" i="3"/>
  <c r="B293" i="3"/>
  <c r="C293" i="3"/>
  <c r="D293" i="3"/>
  <c r="E293" i="3"/>
  <c r="B294" i="3"/>
  <c r="C294" i="3"/>
  <c r="D294" i="3"/>
  <c r="E294" i="3"/>
  <c r="B295" i="3"/>
  <c r="C295" i="3"/>
  <c r="D295" i="3"/>
  <c r="E295" i="3"/>
  <c r="B296" i="3"/>
  <c r="C296" i="3"/>
  <c r="D296" i="3"/>
  <c r="E296" i="3"/>
  <c r="B297" i="3"/>
  <c r="C297" i="3"/>
  <c r="D297" i="3"/>
  <c r="E297" i="3"/>
  <c r="B298" i="3"/>
  <c r="H298" i="3" s="1"/>
  <c r="C298" i="3"/>
  <c r="D298" i="3"/>
  <c r="E298" i="3"/>
  <c r="B299" i="3"/>
  <c r="F299" i="3" s="1"/>
  <c r="C299" i="3"/>
  <c r="D299" i="3"/>
  <c r="E299" i="3"/>
  <c r="B300" i="3"/>
  <c r="H300" i="3" s="1"/>
  <c r="C300" i="3"/>
  <c r="D300" i="3"/>
  <c r="E300" i="3"/>
  <c r="B301" i="3"/>
  <c r="F301" i="3" s="1"/>
  <c r="C301" i="3"/>
  <c r="D301" i="3"/>
  <c r="E301" i="3"/>
  <c r="B302" i="3"/>
  <c r="G302" i="3" s="1"/>
  <c r="C302" i="3"/>
  <c r="D302" i="3"/>
  <c r="E302" i="3"/>
  <c r="B303" i="3"/>
  <c r="C303" i="3"/>
  <c r="D303" i="3"/>
  <c r="E303" i="3"/>
  <c r="B304" i="3"/>
  <c r="J304" i="3" s="1"/>
  <c r="C304" i="3"/>
  <c r="D304" i="3"/>
  <c r="E304" i="3"/>
  <c r="B305" i="3"/>
  <c r="J305" i="3" s="1"/>
  <c r="I305" i="3" s="1"/>
  <c r="N305" i="3" s="1"/>
  <c r="O305" i="3" s="1"/>
  <c r="C305" i="3"/>
  <c r="D305" i="3"/>
  <c r="E305" i="3"/>
  <c r="B306" i="3"/>
  <c r="G306" i="3" s="1"/>
  <c r="C306" i="3"/>
  <c r="D306" i="3"/>
  <c r="E306" i="3"/>
  <c r="B307" i="3"/>
  <c r="F307" i="3" s="1"/>
  <c r="C307" i="3"/>
  <c r="D307" i="3"/>
  <c r="E307" i="3"/>
  <c r="B308" i="3"/>
  <c r="G308" i="3" s="1"/>
  <c r="K308" i="3" s="1"/>
  <c r="C308" i="3"/>
  <c r="D308" i="3"/>
  <c r="E308" i="3"/>
  <c r="B309" i="3"/>
  <c r="G309" i="3" s="1"/>
  <c r="C309" i="3"/>
  <c r="D309" i="3"/>
  <c r="E309" i="3"/>
  <c r="B310" i="3"/>
  <c r="F310" i="3" s="1"/>
  <c r="C310" i="3"/>
  <c r="D310" i="3"/>
  <c r="E310" i="3"/>
  <c r="B311" i="3"/>
  <c r="F311" i="3" s="1"/>
  <c r="C311" i="3"/>
  <c r="D311" i="3"/>
  <c r="E311" i="3"/>
  <c r="B312" i="3"/>
  <c r="C312" i="3"/>
  <c r="D312" i="3"/>
  <c r="E312" i="3"/>
  <c r="B313" i="3"/>
  <c r="F313" i="3" s="1"/>
  <c r="C313" i="3"/>
  <c r="D313" i="3"/>
  <c r="E313" i="3"/>
  <c r="B314" i="3"/>
  <c r="C314" i="3"/>
  <c r="D314" i="3"/>
  <c r="E314" i="3"/>
  <c r="B315" i="3"/>
  <c r="J315" i="3" s="1"/>
  <c r="C315" i="3"/>
  <c r="D315" i="3"/>
  <c r="E315" i="3"/>
  <c r="B316" i="3"/>
  <c r="C316" i="3"/>
  <c r="D316" i="3"/>
  <c r="E316" i="3"/>
  <c r="B317" i="3"/>
  <c r="C317" i="3"/>
  <c r="D317" i="3"/>
  <c r="E317" i="3"/>
  <c r="B318" i="3"/>
  <c r="F318" i="3" s="1"/>
  <c r="C318" i="3"/>
  <c r="D318" i="3"/>
  <c r="E318" i="3"/>
  <c r="B319" i="3"/>
  <c r="C319" i="3"/>
  <c r="D319" i="3"/>
  <c r="E319" i="3"/>
  <c r="G481" i="4" l="1"/>
  <c r="K481" i="4" s="1"/>
  <c r="I481" i="4"/>
  <c r="N481" i="4" s="1"/>
  <c r="O481" i="4" s="1"/>
  <c r="F395" i="4"/>
  <c r="G147" i="4"/>
  <c r="K147" i="4" s="1"/>
  <c r="F481" i="4"/>
  <c r="G476" i="4"/>
  <c r="K476" i="4" s="1"/>
  <c r="H270" i="4"/>
  <c r="J270" i="4" s="1"/>
  <c r="N270" i="4" s="1"/>
  <c r="O270" i="4" s="1"/>
  <c r="I88" i="4"/>
  <c r="N88" i="4" s="1"/>
  <c r="O88" i="4" s="1"/>
  <c r="F541" i="4"/>
  <c r="F524" i="4"/>
  <c r="H372" i="4"/>
  <c r="J372" i="4" s="1"/>
  <c r="N372" i="4" s="1"/>
  <c r="O372" i="4" s="1"/>
  <c r="F349" i="4"/>
  <c r="G178" i="4"/>
  <c r="K178" i="4" s="1"/>
  <c r="H88" i="4"/>
  <c r="J88" i="4" s="1"/>
  <c r="F515" i="4"/>
  <c r="F372" i="4"/>
  <c r="F151" i="4"/>
  <c r="G105" i="4"/>
  <c r="K105" i="4" s="1"/>
  <c r="F88" i="4"/>
  <c r="M88" i="4" s="1"/>
  <c r="F105" i="4"/>
  <c r="M105" i="4" s="1"/>
  <c r="L105" i="4" s="1"/>
  <c r="Q105" i="4" s="1"/>
  <c r="H67" i="4"/>
  <c r="J67" i="4" s="1"/>
  <c r="G374" i="4"/>
  <c r="K374" i="4" s="1"/>
  <c r="M374" i="4" s="1"/>
  <c r="H266" i="4"/>
  <c r="J266" i="4" s="1"/>
  <c r="N266" i="4" s="1"/>
  <c r="F295" i="4"/>
  <c r="F266" i="4"/>
  <c r="F509" i="4"/>
  <c r="G446" i="4"/>
  <c r="K446" i="4" s="1"/>
  <c r="H286" i="4"/>
  <c r="J286" i="4" s="1"/>
  <c r="H517" i="4"/>
  <c r="J517" i="4" s="1"/>
  <c r="I306" i="4"/>
  <c r="H46" i="4"/>
  <c r="J46" i="4" s="1"/>
  <c r="N46" i="4" s="1"/>
  <c r="O46" i="4" s="1"/>
  <c r="G517" i="4"/>
  <c r="K517" i="4" s="1"/>
  <c r="F338" i="4"/>
  <c r="F235" i="4"/>
  <c r="G128" i="4"/>
  <c r="K128" i="4" s="1"/>
  <c r="I105" i="4"/>
  <c r="N105" i="4" s="1"/>
  <c r="O105" i="4" s="1"/>
  <c r="H100" i="4"/>
  <c r="J100" i="4" s="1"/>
  <c r="G69" i="4"/>
  <c r="K69" i="4" s="1"/>
  <c r="G46" i="4"/>
  <c r="K46" i="4" s="1"/>
  <c r="F128" i="4"/>
  <c r="J182" i="3"/>
  <c r="I182" i="3" s="1"/>
  <c r="N182" i="3" s="1"/>
  <c r="O182" i="3" s="1"/>
  <c r="G182" i="3"/>
  <c r="K182" i="3" s="1"/>
  <c r="F493" i="3"/>
  <c r="J302" i="3"/>
  <c r="I302" i="3" s="1"/>
  <c r="G211" i="3"/>
  <c r="K211" i="3" s="1"/>
  <c r="F182" i="3"/>
  <c r="G153" i="3"/>
  <c r="K153" i="3" s="1"/>
  <c r="L153" i="3" s="1"/>
  <c r="F302" i="3"/>
  <c r="F211" i="3"/>
  <c r="F101" i="3"/>
  <c r="F48" i="3"/>
  <c r="F223" i="3"/>
  <c r="H59" i="3"/>
  <c r="H400" i="3"/>
  <c r="G106" i="3"/>
  <c r="K106" i="3" s="1"/>
  <c r="L106" i="3" s="1"/>
  <c r="G572" i="3"/>
  <c r="K572" i="3" s="1"/>
  <c r="H530" i="3"/>
  <c r="J276" i="3"/>
  <c r="I276" i="3" s="1"/>
  <c r="N276" i="3" s="1"/>
  <c r="O276" i="3" s="1"/>
  <c r="J143" i="3"/>
  <c r="I143" i="3" s="1"/>
  <c r="N143" i="3" s="1"/>
  <c r="O143" i="3" s="1"/>
  <c r="G432" i="3"/>
  <c r="K432" i="3" s="1"/>
  <c r="G281" i="3"/>
  <c r="K281" i="3" s="1"/>
  <c r="J84" i="3"/>
  <c r="I84" i="3" s="1"/>
  <c r="N84" i="3" s="1"/>
  <c r="O84" i="3" s="1"/>
  <c r="G313" i="3"/>
  <c r="K313" i="3" s="1"/>
  <c r="H276" i="3"/>
  <c r="F281" i="3"/>
  <c r="G214" i="3"/>
  <c r="K214" i="3" s="1"/>
  <c r="G209" i="3"/>
  <c r="K209" i="3" s="1"/>
  <c r="H148" i="3"/>
  <c r="G101" i="3"/>
  <c r="K101" i="3" s="1"/>
  <c r="F527" i="3"/>
  <c r="H197" i="3"/>
  <c r="J377" i="3"/>
  <c r="I377" i="3" s="1"/>
  <c r="N377" i="3" s="1"/>
  <c r="O377" i="3" s="1"/>
  <c r="G202" i="3"/>
  <c r="K202" i="3" s="1"/>
  <c r="G197" i="3"/>
  <c r="K197" i="3" s="1"/>
  <c r="F98" i="3"/>
  <c r="J494" i="3"/>
  <c r="I494" i="3" s="1"/>
  <c r="N494" i="3" s="1"/>
  <c r="O494" i="3" s="1"/>
  <c r="G443" i="3"/>
  <c r="K443" i="3" s="1"/>
  <c r="G411" i="3"/>
  <c r="K411" i="3" s="1"/>
  <c r="J382" i="3"/>
  <c r="I382" i="3" s="1"/>
  <c r="N382" i="3" s="1"/>
  <c r="O382" i="3" s="1"/>
  <c r="H508" i="3"/>
  <c r="F207" i="3"/>
  <c r="L207" i="3" s="1"/>
  <c r="H199" i="3"/>
  <c r="F197" i="3"/>
  <c r="H368" i="3"/>
  <c r="F508" i="3"/>
  <c r="L508" i="3" s="1"/>
  <c r="M508" i="3" s="1"/>
  <c r="Q508" i="3" s="1"/>
  <c r="J300" i="3"/>
  <c r="I300" i="3" s="1"/>
  <c r="N300" i="3" s="1"/>
  <c r="O300" i="3" s="1"/>
  <c r="F269" i="3"/>
  <c r="F28" i="3"/>
  <c r="J525" i="3"/>
  <c r="I525" i="3" s="1"/>
  <c r="N525" i="3" s="1"/>
  <c r="O525" i="3" s="1"/>
  <c r="F204" i="3"/>
  <c r="L204" i="3" s="1"/>
  <c r="G465" i="3"/>
  <c r="K465" i="3" s="1"/>
  <c r="H556" i="3"/>
  <c r="J125" i="3"/>
  <c r="I125" i="3" s="1"/>
  <c r="N125" i="3" s="1"/>
  <c r="O125" i="3" s="1"/>
  <c r="H470" i="3"/>
  <c r="J538" i="3"/>
  <c r="I538" i="3" s="1"/>
  <c r="N538" i="3" s="1"/>
  <c r="O538" i="3" s="1"/>
  <c r="F206" i="3"/>
  <c r="G193" i="3"/>
  <c r="K193" i="3" s="1"/>
  <c r="G125" i="3"/>
  <c r="K125" i="3" s="1"/>
  <c r="J453" i="3"/>
  <c r="I453" i="3" s="1"/>
  <c r="H561" i="3"/>
  <c r="H223" i="3"/>
  <c r="J218" i="3"/>
  <c r="I218" i="3" s="1"/>
  <c r="N218" i="3" s="1"/>
  <c r="O218" i="3" s="1"/>
  <c r="G173" i="3"/>
  <c r="K173" i="3" s="1"/>
  <c r="J101" i="3"/>
  <c r="I101" i="3" s="1"/>
  <c r="N101" i="3" s="1"/>
  <c r="O101" i="3" s="1"/>
  <c r="G73" i="3"/>
  <c r="K73" i="3" s="1"/>
  <c r="J487" i="3"/>
  <c r="I487" i="3" s="1"/>
  <c r="N487" i="3" s="1"/>
  <c r="O487" i="3" s="1"/>
  <c r="J549" i="3"/>
  <c r="I549" i="3" s="1"/>
  <c r="N549" i="3" s="1"/>
  <c r="O549" i="3" s="1"/>
  <c r="G170" i="3"/>
  <c r="K170" i="3" s="1"/>
  <c r="G488" i="4"/>
  <c r="K488" i="4" s="1"/>
  <c r="M488" i="4" s="1"/>
  <c r="G266" i="4"/>
  <c r="K266" i="4" s="1"/>
  <c r="F178" i="4"/>
  <c r="M178" i="4" s="1"/>
  <c r="F46" i="4"/>
  <c r="H416" i="4"/>
  <c r="J416" i="4" s="1"/>
  <c r="I402" i="4"/>
  <c r="N402" i="4" s="1"/>
  <c r="O402" i="4" s="1"/>
  <c r="I192" i="4"/>
  <c r="I43" i="4"/>
  <c r="F225" i="3"/>
  <c r="F213" i="3"/>
  <c r="G161" i="3"/>
  <c r="K161" i="3" s="1"/>
  <c r="G150" i="3"/>
  <c r="K150" i="3" s="1"/>
  <c r="L150" i="3" s="1"/>
  <c r="G155" i="3"/>
  <c r="K155" i="3" s="1"/>
  <c r="G257" i="3"/>
  <c r="K257" i="3" s="1"/>
  <c r="L257" i="3" s="1"/>
  <c r="G166" i="3"/>
  <c r="K166" i="3" s="1"/>
  <c r="I119" i="3"/>
  <c r="N119" i="3" s="1"/>
  <c r="O119" i="3" s="1"/>
  <c r="F27" i="3"/>
  <c r="H505" i="3"/>
  <c r="I493" i="4"/>
  <c r="I427" i="4"/>
  <c r="N427" i="4" s="1"/>
  <c r="O427" i="4" s="1"/>
  <c r="F402" i="4"/>
  <c r="I319" i="4"/>
  <c r="I210" i="4"/>
  <c r="G43" i="4"/>
  <c r="K43" i="4" s="1"/>
  <c r="M43" i="4" s="1"/>
  <c r="H166" i="3"/>
  <c r="G290" i="3"/>
  <c r="K290" i="3" s="1"/>
  <c r="H119" i="3"/>
  <c r="F496" i="3"/>
  <c r="F427" i="3"/>
  <c r="L427" i="3" s="1"/>
  <c r="H332" i="3"/>
  <c r="H554" i="3"/>
  <c r="H510" i="4"/>
  <c r="J510" i="4" s="1"/>
  <c r="H461" i="4"/>
  <c r="J461" i="4" s="1"/>
  <c r="F427" i="4"/>
  <c r="I336" i="4"/>
  <c r="H319" i="4"/>
  <c r="J319" i="4" s="1"/>
  <c r="G210" i="4"/>
  <c r="K210" i="4" s="1"/>
  <c r="M210" i="4" s="1"/>
  <c r="I520" i="4"/>
  <c r="H515" i="4"/>
  <c r="J515" i="4" s="1"/>
  <c r="F461" i="4"/>
  <c r="F350" i="4"/>
  <c r="H336" i="4"/>
  <c r="J336" i="4" s="1"/>
  <c r="H276" i="4"/>
  <c r="J276" i="4" s="1"/>
  <c r="N276" i="4" s="1"/>
  <c r="O276" i="4" s="1"/>
  <c r="I202" i="4"/>
  <c r="N202" i="4" s="1"/>
  <c r="O202" i="4" s="1"/>
  <c r="G298" i="3"/>
  <c r="K298" i="3" s="1"/>
  <c r="F290" i="3"/>
  <c r="F274" i="3"/>
  <c r="H205" i="3"/>
  <c r="J173" i="3"/>
  <c r="I173" i="3" s="1"/>
  <c r="N173" i="3" s="1"/>
  <c r="O173" i="3" s="1"/>
  <c r="F119" i="3"/>
  <c r="J77" i="3"/>
  <c r="I77" i="3" s="1"/>
  <c r="N77" i="3" s="1"/>
  <c r="O77" i="3" s="1"/>
  <c r="J15" i="3"/>
  <c r="I15" i="3" s="1"/>
  <c r="N15" i="3" s="1"/>
  <c r="O15" i="3" s="1"/>
  <c r="H491" i="3"/>
  <c r="F486" i="3"/>
  <c r="J421" i="3"/>
  <c r="I421" i="3" s="1"/>
  <c r="N421" i="3" s="1"/>
  <c r="O421" i="3" s="1"/>
  <c r="J352" i="3"/>
  <c r="I352" i="3" s="1"/>
  <c r="N352" i="3" s="1"/>
  <c r="O352" i="3" s="1"/>
  <c r="F551" i="3"/>
  <c r="I577" i="4"/>
  <c r="N577" i="4" s="1"/>
  <c r="O577" i="4" s="1"/>
  <c r="F298" i="3"/>
  <c r="H214" i="3"/>
  <c r="H207" i="3"/>
  <c r="H173" i="3"/>
  <c r="F77" i="3"/>
  <c r="F46" i="3"/>
  <c r="G493" i="3"/>
  <c r="K493" i="3" s="1"/>
  <c r="F491" i="3"/>
  <c r="L491" i="3" s="1"/>
  <c r="M491" i="3" s="1"/>
  <c r="Q491" i="3" s="1"/>
  <c r="G477" i="3"/>
  <c r="K477" i="3" s="1"/>
  <c r="H443" i="3"/>
  <c r="H432" i="3"/>
  <c r="F559" i="3"/>
  <c r="J508" i="3"/>
  <c r="I508" i="3" s="1"/>
  <c r="N508" i="3" s="1"/>
  <c r="O508" i="3" s="1"/>
  <c r="I128" i="4"/>
  <c r="N128" i="4" s="1"/>
  <c r="O128" i="4" s="1"/>
  <c r="F24" i="3"/>
  <c r="J24" i="3"/>
  <c r="I24" i="3" s="1"/>
  <c r="N24" i="3" s="1"/>
  <c r="O24" i="3" s="1"/>
  <c r="F554" i="4"/>
  <c r="G554" i="4"/>
  <c r="K554" i="4" s="1"/>
  <c r="H554" i="4"/>
  <c r="J554" i="4" s="1"/>
  <c r="G85" i="3"/>
  <c r="K85" i="3" s="1"/>
  <c r="H85" i="3"/>
  <c r="F85" i="3"/>
  <c r="H555" i="3"/>
  <c r="J555" i="3"/>
  <c r="I555" i="3" s="1"/>
  <c r="N555" i="3" s="1"/>
  <c r="O555" i="3" s="1"/>
  <c r="H431" i="4"/>
  <c r="J431" i="4" s="1"/>
  <c r="F431" i="4"/>
  <c r="F323" i="4"/>
  <c r="H323" i="4"/>
  <c r="J323" i="4" s="1"/>
  <c r="H164" i="3"/>
  <c r="F164" i="3"/>
  <c r="G164" i="3"/>
  <c r="K164" i="3" s="1"/>
  <c r="G120" i="3"/>
  <c r="K120" i="3" s="1"/>
  <c r="F120" i="3"/>
  <c r="H120" i="3"/>
  <c r="J45" i="3"/>
  <c r="I45" i="3" s="1"/>
  <c r="N45" i="3" s="1"/>
  <c r="O45" i="3" s="1"/>
  <c r="F45" i="3"/>
  <c r="J245" i="3"/>
  <c r="I245" i="3" s="1"/>
  <c r="N245" i="3" s="1"/>
  <c r="O245" i="3" s="1"/>
  <c r="G245" i="3"/>
  <c r="K245" i="3" s="1"/>
  <c r="F576" i="4"/>
  <c r="G576" i="4"/>
  <c r="K576" i="4" s="1"/>
  <c r="F503" i="3"/>
  <c r="G503" i="3"/>
  <c r="K503" i="3" s="1"/>
  <c r="H567" i="4"/>
  <c r="J567" i="4" s="1"/>
  <c r="I567" i="4"/>
  <c r="N567" i="4" s="1"/>
  <c r="O567" i="4" s="1"/>
  <c r="G116" i="4"/>
  <c r="K116" i="4" s="1"/>
  <c r="M116" i="4" s="1"/>
  <c r="H116" i="4"/>
  <c r="J116" i="4" s="1"/>
  <c r="I116" i="4"/>
  <c r="H91" i="4"/>
  <c r="J91" i="4" s="1"/>
  <c r="F91" i="4"/>
  <c r="I91" i="4"/>
  <c r="I58" i="4"/>
  <c r="F58" i="4"/>
  <c r="G58" i="4"/>
  <c r="K58" i="4" s="1"/>
  <c r="G55" i="4"/>
  <c r="K55" i="4" s="1"/>
  <c r="H55" i="4"/>
  <c r="J55" i="4" s="1"/>
  <c r="J102" i="3"/>
  <c r="I102" i="3" s="1"/>
  <c r="N102" i="3" s="1"/>
  <c r="O102" i="3" s="1"/>
  <c r="G102" i="3"/>
  <c r="K102" i="3" s="1"/>
  <c r="H102" i="3"/>
  <c r="J86" i="3"/>
  <c r="I86" i="3" s="1"/>
  <c r="N86" i="3" s="1"/>
  <c r="O86" i="3" s="1"/>
  <c r="H86" i="3"/>
  <c r="G55" i="3"/>
  <c r="K55" i="3" s="1"/>
  <c r="H55" i="3"/>
  <c r="J55" i="3"/>
  <c r="I55" i="3" s="1"/>
  <c r="N55" i="3" s="1"/>
  <c r="O55" i="3" s="1"/>
  <c r="J492" i="3"/>
  <c r="I492" i="3" s="1"/>
  <c r="N492" i="3" s="1"/>
  <c r="O492" i="3" s="1"/>
  <c r="H492" i="3"/>
  <c r="G470" i="3"/>
  <c r="K470" i="3" s="1"/>
  <c r="J470" i="3"/>
  <c r="I470" i="3" s="1"/>
  <c r="N470" i="3" s="1"/>
  <c r="O470" i="3" s="1"/>
  <c r="H413" i="3"/>
  <c r="H523" i="3"/>
  <c r="G535" i="4"/>
  <c r="K535" i="4" s="1"/>
  <c r="H535" i="4"/>
  <c r="J535" i="4" s="1"/>
  <c r="I535" i="4"/>
  <c r="F497" i="4"/>
  <c r="F299" i="4"/>
  <c r="H299" i="4"/>
  <c r="J299" i="4" s="1"/>
  <c r="H241" i="4"/>
  <c r="J241" i="4" s="1"/>
  <c r="F241" i="4"/>
  <c r="I129" i="4"/>
  <c r="G129" i="4"/>
  <c r="K129" i="4" s="1"/>
  <c r="I325" i="4"/>
  <c r="H325" i="4"/>
  <c r="J325" i="4" s="1"/>
  <c r="F288" i="4"/>
  <c r="H288" i="4"/>
  <c r="J288" i="4" s="1"/>
  <c r="I288" i="4"/>
  <c r="H340" i="3"/>
  <c r="J340" i="3"/>
  <c r="I340" i="3" s="1"/>
  <c r="N340" i="3" s="1"/>
  <c r="O340" i="3" s="1"/>
  <c r="F444" i="4"/>
  <c r="I444" i="4"/>
  <c r="H252" i="4"/>
  <c r="J252" i="4" s="1"/>
  <c r="I252" i="4"/>
  <c r="H256" i="3"/>
  <c r="F256" i="3"/>
  <c r="J256" i="3"/>
  <c r="I256" i="3" s="1"/>
  <c r="N256" i="3" s="1"/>
  <c r="O256" i="3" s="1"/>
  <c r="F253" i="3"/>
  <c r="G253" i="3"/>
  <c r="K253" i="3" s="1"/>
  <c r="G97" i="3"/>
  <c r="K97" i="3" s="1"/>
  <c r="F97" i="3"/>
  <c r="J85" i="3"/>
  <c r="I85" i="3" s="1"/>
  <c r="N85" i="3" s="1"/>
  <c r="O85" i="3" s="1"/>
  <c r="F433" i="3"/>
  <c r="J433" i="3"/>
  <c r="I433" i="3" s="1"/>
  <c r="N433" i="3" s="1"/>
  <c r="O433" i="3" s="1"/>
  <c r="G350" i="3"/>
  <c r="K350" i="3" s="1"/>
  <c r="J541" i="3"/>
  <c r="I541" i="3" s="1"/>
  <c r="N541" i="3" s="1"/>
  <c r="O541" i="3" s="1"/>
  <c r="H536" i="3"/>
  <c r="H492" i="4"/>
  <c r="J492" i="4" s="1"/>
  <c r="F492" i="4"/>
  <c r="I384" i="4"/>
  <c r="F384" i="4"/>
  <c r="J191" i="3"/>
  <c r="I191" i="3" s="1"/>
  <c r="N191" i="3" s="1"/>
  <c r="O191" i="3" s="1"/>
  <c r="F191" i="3"/>
  <c r="G191" i="3"/>
  <c r="K191" i="3" s="1"/>
  <c r="H191" i="3"/>
  <c r="J154" i="3"/>
  <c r="I154" i="3" s="1"/>
  <c r="N154" i="3" s="1"/>
  <c r="O154" i="3" s="1"/>
  <c r="H154" i="3"/>
  <c r="G466" i="3"/>
  <c r="K466" i="3" s="1"/>
  <c r="F466" i="3"/>
  <c r="F390" i="3"/>
  <c r="H390" i="3"/>
  <c r="G523" i="3"/>
  <c r="K523" i="3" s="1"/>
  <c r="J523" i="3"/>
  <c r="I523" i="3" s="1"/>
  <c r="N523" i="3" s="1"/>
  <c r="O523" i="3" s="1"/>
  <c r="G428" i="4"/>
  <c r="K428" i="4" s="1"/>
  <c r="F428" i="4"/>
  <c r="H428" i="4"/>
  <c r="J428" i="4" s="1"/>
  <c r="F76" i="4"/>
  <c r="G76" i="4"/>
  <c r="K76" i="4" s="1"/>
  <c r="I76" i="4"/>
  <c r="H76" i="4"/>
  <c r="J76" i="4" s="1"/>
  <c r="G467" i="4"/>
  <c r="K467" i="4" s="1"/>
  <c r="I467" i="4"/>
  <c r="J288" i="3"/>
  <c r="I288" i="3" s="1"/>
  <c r="N288" i="3" s="1"/>
  <c r="O288" i="3" s="1"/>
  <c r="H288" i="3"/>
  <c r="F111" i="4"/>
  <c r="G111" i="4"/>
  <c r="K111" i="4" s="1"/>
  <c r="I111" i="4"/>
  <c r="H293" i="3"/>
  <c r="F293" i="3"/>
  <c r="G177" i="3"/>
  <c r="K177" i="3" s="1"/>
  <c r="F177" i="3"/>
  <c r="I533" i="4"/>
  <c r="G533" i="4"/>
  <c r="K533" i="4" s="1"/>
  <c r="H533" i="4"/>
  <c r="J533" i="4" s="1"/>
  <c r="N533" i="4" s="1"/>
  <c r="O533" i="4" s="1"/>
  <c r="H436" i="4"/>
  <c r="J436" i="4" s="1"/>
  <c r="F436" i="4"/>
  <c r="H34" i="4"/>
  <c r="J34" i="4" s="1"/>
  <c r="I34" i="4"/>
  <c r="F131" i="3"/>
  <c r="J131" i="3"/>
  <c r="I131" i="3" s="1"/>
  <c r="N131" i="3" s="1"/>
  <c r="O131" i="3" s="1"/>
  <c r="J14" i="3"/>
  <c r="I14" i="3" s="1"/>
  <c r="N14" i="3" s="1"/>
  <c r="O14" i="3" s="1"/>
  <c r="G326" i="3"/>
  <c r="K326" i="3" s="1"/>
  <c r="H326" i="3"/>
  <c r="F326" i="3"/>
  <c r="H490" i="4"/>
  <c r="J490" i="4" s="1"/>
  <c r="I490" i="4"/>
  <c r="F314" i="3"/>
  <c r="G314" i="3"/>
  <c r="K314" i="3" s="1"/>
  <c r="J314" i="3"/>
  <c r="I314" i="3" s="1"/>
  <c r="N314" i="3" s="1"/>
  <c r="O314" i="3" s="1"/>
  <c r="F541" i="3"/>
  <c r="H523" i="4"/>
  <c r="J523" i="4" s="1"/>
  <c r="G505" i="4"/>
  <c r="K505" i="4" s="1"/>
  <c r="M505" i="4" s="1"/>
  <c r="I503" i="4"/>
  <c r="F503" i="4"/>
  <c r="G503" i="4"/>
  <c r="K503" i="4" s="1"/>
  <c r="M503" i="4" s="1"/>
  <c r="F454" i="4"/>
  <c r="F452" i="4"/>
  <c r="G452" i="4"/>
  <c r="K452" i="4" s="1"/>
  <c r="H449" i="4"/>
  <c r="J449" i="4" s="1"/>
  <c r="F449" i="4"/>
  <c r="I449" i="4"/>
  <c r="G398" i="4"/>
  <c r="K398" i="4" s="1"/>
  <c r="F398" i="4"/>
  <c r="F259" i="4"/>
  <c r="H121" i="4"/>
  <c r="J121" i="4" s="1"/>
  <c r="N121" i="4" s="1"/>
  <c r="O121" i="4" s="1"/>
  <c r="I121" i="4"/>
  <c r="G497" i="4"/>
  <c r="K497" i="4" s="1"/>
  <c r="I497" i="4"/>
  <c r="N497" i="4" s="1"/>
  <c r="O497" i="4" s="1"/>
  <c r="G106" i="4"/>
  <c r="K106" i="4" s="1"/>
  <c r="H106" i="4"/>
  <c r="J106" i="4" s="1"/>
  <c r="H201" i="3"/>
  <c r="G201" i="3"/>
  <c r="K201" i="3" s="1"/>
  <c r="H312" i="4"/>
  <c r="J312" i="4" s="1"/>
  <c r="F312" i="4"/>
  <c r="H145" i="4"/>
  <c r="J145" i="4" s="1"/>
  <c r="I145" i="4"/>
  <c r="J43" i="3"/>
  <c r="I43" i="3" s="1"/>
  <c r="N43" i="3" s="1"/>
  <c r="O43" i="3" s="1"/>
  <c r="H43" i="3"/>
  <c r="G43" i="3"/>
  <c r="K43" i="3" s="1"/>
  <c r="G196" i="4"/>
  <c r="K196" i="4" s="1"/>
  <c r="I196" i="4"/>
  <c r="H176" i="4"/>
  <c r="J176" i="4" s="1"/>
  <c r="I176" i="4"/>
  <c r="G34" i="3"/>
  <c r="K34" i="3" s="1"/>
  <c r="F34" i="3"/>
  <c r="H560" i="3"/>
  <c r="G560" i="3"/>
  <c r="K560" i="3" s="1"/>
  <c r="H565" i="4"/>
  <c r="J565" i="4" s="1"/>
  <c r="F565" i="4"/>
  <c r="G565" i="4"/>
  <c r="K565" i="4" s="1"/>
  <c r="I565" i="4"/>
  <c r="N565" i="4" s="1"/>
  <c r="O565" i="4" s="1"/>
  <c r="G312" i="3"/>
  <c r="K312" i="3" s="1"/>
  <c r="H312" i="3"/>
  <c r="F285" i="3"/>
  <c r="H285" i="3"/>
  <c r="H468" i="3"/>
  <c r="J468" i="3"/>
  <c r="I468" i="3" s="1"/>
  <c r="N468" i="3" s="1"/>
  <c r="O468" i="3" s="1"/>
  <c r="I485" i="4"/>
  <c r="F485" i="4"/>
  <c r="G439" i="4"/>
  <c r="K439" i="4" s="1"/>
  <c r="F439" i="4"/>
  <c r="F351" i="4"/>
  <c r="H351" i="4"/>
  <c r="J351" i="4" s="1"/>
  <c r="G283" i="4"/>
  <c r="K283" i="4" s="1"/>
  <c r="H283" i="4"/>
  <c r="J283" i="4" s="1"/>
  <c r="H568" i="3"/>
  <c r="F568" i="3"/>
  <c r="G568" i="3"/>
  <c r="K568" i="3" s="1"/>
  <c r="J568" i="3"/>
  <c r="I568" i="3" s="1"/>
  <c r="N568" i="3" s="1"/>
  <c r="O568" i="3" s="1"/>
  <c r="I225" i="4"/>
  <c r="G225" i="4"/>
  <c r="K225" i="4" s="1"/>
  <c r="F225" i="4"/>
  <c r="G81" i="4"/>
  <c r="K81" i="4" s="1"/>
  <c r="H81" i="4"/>
  <c r="J81" i="4" s="1"/>
  <c r="F179" i="3"/>
  <c r="J179" i="3"/>
  <c r="I179" i="3" s="1"/>
  <c r="N179" i="3" s="1"/>
  <c r="O179" i="3" s="1"/>
  <c r="F95" i="3"/>
  <c r="H95" i="3"/>
  <c r="J95" i="3"/>
  <c r="I95" i="3" s="1"/>
  <c r="N95" i="3" s="1"/>
  <c r="O95" i="3" s="1"/>
  <c r="J50" i="3"/>
  <c r="I50" i="3" s="1"/>
  <c r="N50" i="3" s="1"/>
  <c r="O50" i="3" s="1"/>
  <c r="F317" i="3"/>
  <c r="G317" i="3"/>
  <c r="K317" i="3" s="1"/>
  <c r="J317" i="3"/>
  <c r="I317" i="3" s="1"/>
  <c r="N317" i="3" s="1"/>
  <c r="O317" i="3" s="1"/>
  <c r="G184" i="3"/>
  <c r="K184" i="3" s="1"/>
  <c r="H184" i="3"/>
  <c r="G142" i="3"/>
  <c r="K142" i="3" s="1"/>
  <c r="H142" i="3"/>
  <c r="J142" i="3"/>
  <c r="I142" i="3" s="1"/>
  <c r="N142" i="3" s="1"/>
  <c r="O142" i="3" s="1"/>
  <c r="F319" i="3"/>
  <c r="G319" i="3"/>
  <c r="K319" i="3" s="1"/>
  <c r="J319" i="3"/>
  <c r="I319" i="3" s="1"/>
  <c r="N319" i="3" s="1"/>
  <c r="O319" i="3" s="1"/>
  <c r="J273" i="3"/>
  <c r="I273" i="3" s="1"/>
  <c r="N273" i="3" s="1"/>
  <c r="O273" i="3" s="1"/>
  <c r="H273" i="3"/>
  <c r="F162" i="3"/>
  <c r="H162" i="3"/>
  <c r="G162" i="3"/>
  <c r="K162" i="3" s="1"/>
  <c r="G149" i="3"/>
  <c r="K149" i="3" s="1"/>
  <c r="H149" i="3"/>
  <c r="G113" i="3"/>
  <c r="K113" i="3" s="1"/>
  <c r="H113" i="3"/>
  <c r="F110" i="3"/>
  <c r="G110" i="3"/>
  <c r="K110" i="3" s="1"/>
  <c r="G26" i="3"/>
  <c r="K26" i="3" s="1"/>
  <c r="F455" i="3"/>
  <c r="G455" i="3"/>
  <c r="K455" i="3" s="1"/>
  <c r="J411" i="3"/>
  <c r="I411" i="3" s="1"/>
  <c r="N411" i="3" s="1"/>
  <c r="O411" i="3" s="1"/>
  <c r="H411" i="3"/>
  <c r="G353" i="3"/>
  <c r="K353" i="3" s="1"/>
  <c r="J353" i="3"/>
  <c r="I353" i="3" s="1"/>
  <c r="N353" i="3" s="1"/>
  <c r="O353" i="3" s="1"/>
  <c r="F353" i="3"/>
  <c r="H353" i="3"/>
  <c r="F540" i="4"/>
  <c r="H540" i="4"/>
  <c r="J540" i="4" s="1"/>
  <c r="H526" i="4"/>
  <c r="J526" i="4" s="1"/>
  <c r="I526" i="4"/>
  <c r="G523" i="4"/>
  <c r="K523" i="4" s="1"/>
  <c r="M523" i="4" s="1"/>
  <c r="I307" i="4"/>
  <c r="G307" i="4"/>
  <c r="K307" i="4" s="1"/>
  <c r="H307" i="4"/>
  <c r="J307" i="4" s="1"/>
  <c r="I147" i="4"/>
  <c r="G190" i="3"/>
  <c r="K190" i="3" s="1"/>
  <c r="J190" i="3"/>
  <c r="I190" i="3" s="1"/>
  <c r="N190" i="3" s="1"/>
  <c r="O190" i="3" s="1"/>
  <c r="H359" i="3"/>
  <c r="J359" i="3"/>
  <c r="I359" i="3" s="1"/>
  <c r="N359" i="3" s="1"/>
  <c r="O359" i="3" s="1"/>
  <c r="G289" i="4"/>
  <c r="K289" i="4" s="1"/>
  <c r="F289" i="4"/>
  <c r="H289" i="4"/>
  <c r="J289" i="4" s="1"/>
  <c r="I289" i="4"/>
  <c r="F372" i="3"/>
  <c r="H372" i="3"/>
  <c r="F464" i="4"/>
  <c r="G464" i="4"/>
  <c r="K464" i="4" s="1"/>
  <c r="H188" i="4"/>
  <c r="J188" i="4" s="1"/>
  <c r="G188" i="4"/>
  <c r="K188" i="4" s="1"/>
  <c r="N16" i="4"/>
  <c r="O16" i="4" s="1"/>
  <c r="N430" i="3"/>
  <c r="O430" i="3" s="1"/>
  <c r="F335" i="3"/>
  <c r="G335" i="3"/>
  <c r="K335" i="3" s="1"/>
  <c r="F547" i="3"/>
  <c r="L547" i="3" s="1"/>
  <c r="J547" i="3"/>
  <c r="I547" i="3" s="1"/>
  <c r="N547" i="3" s="1"/>
  <c r="O547" i="3" s="1"/>
  <c r="G545" i="4"/>
  <c r="K545" i="4" s="1"/>
  <c r="F545" i="4"/>
  <c r="H538" i="4"/>
  <c r="J538" i="4" s="1"/>
  <c r="I538" i="4"/>
  <c r="H466" i="4"/>
  <c r="J466" i="4" s="1"/>
  <c r="F466" i="4"/>
  <c r="G224" i="4"/>
  <c r="K224" i="4" s="1"/>
  <c r="H224" i="4"/>
  <c r="J224" i="4" s="1"/>
  <c r="I224" i="4"/>
  <c r="G174" i="4"/>
  <c r="K174" i="4" s="1"/>
  <c r="F174" i="4"/>
  <c r="I174" i="4"/>
  <c r="J312" i="3"/>
  <c r="I312" i="3" s="1"/>
  <c r="N312" i="3" s="1"/>
  <c r="O312" i="3" s="1"/>
  <c r="J285" i="3"/>
  <c r="I285" i="3" s="1"/>
  <c r="N285" i="3" s="1"/>
  <c r="O285" i="3" s="1"/>
  <c r="J209" i="3"/>
  <c r="I209" i="3" s="1"/>
  <c r="N209" i="3" s="1"/>
  <c r="O209" i="3" s="1"/>
  <c r="J170" i="3"/>
  <c r="I170" i="3" s="1"/>
  <c r="N170" i="3" s="1"/>
  <c r="O170" i="3" s="1"/>
  <c r="J161" i="3"/>
  <c r="I161" i="3" s="1"/>
  <c r="N161" i="3" s="1"/>
  <c r="O161" i="3" s="1"/>
  <c r="H155" i="3"/>
  <c r="J155" i="3"/>
  <c r="I155" i="3" s="1"/>
  <c r="N155" i="3" s="1"/>
  <c r="O155" i="3" s="1"/>
  <c r="J152" i="3"/>
  <c r="I152" i="3" s="1"/>
  <c r="N152" i="3" s="1"/>
  <c r="O152" i="3" s="1"/>
  <c r="G131" i="3"/>
  <c r="K131" i="3" s="1"/>
  <c r="H131" i="3"/>
  <c r="H125" i="3"/>
  <c r="J110" i="3"/>
  <c r="I110" i="3" s="1"/>
  <c r="N110" i="3" s="1"/>
  <c r="O110" i="3" s="1"/>
  <c r="H73" i="3"/>
  <c r="J465" i="3"/>
  <c r="I465" i="3" s="1"/>
  <c r="N465" i="3" s="1"/>
  <c r="O465" i="3" s="1"/>
  <c r="F424" i="3"/>
  <c r="G424" i="3"/>
  <c r="K424" i="3" s="1"/>
  <c r="F380" i="3"/>
  <c r="G380" i="3"/>
  <c r="K380" i="3" s="1"/>
  <c r="J326" i="3"/>
  <c r="I326" i="3" s="1"/>
  <c r="N326" i="3" s="1"/>
  <c r="O326" i="3" s="1"/>
  <c r="J562" i="3"/>
  <c r="I562" i="3" s="1"/>
  <c r="N562" i="3" s="1"/>
  <c r="O562" i="3" s="1"/>
  <c r="H505" i="4"/>
  <c r="J505" i="4" s="1"/>
  <c r="I468" i="4"/>
  <c r="H468" i="4"/>
  <c r="J468" i="4" s="1"/>
  <c r="G422" i="4"/>
  <c r="K422" i="4" s="1"/>
  <c r="H422" i="4"/>
  <c r="J422" i="4" s="1"/>
  <c r="F270" i="4"/>
  <c r="G270" i="4"/>
  <c r="K270" i="4" s="1"/>
  <c r="I258" i="4"/>
  <c r="H258" i="4"/>
  <c r="J258" i="4" s="1"/>
  <c r="G193" i="4"/>
  <c r="K193" i="4" s="1"/>
  <c r="F193" i="4"/>
  <c r="I193" i="4"/>
  <c r="G91" i="4"/>
  <c r="K91" i="4" s="1"/>
  <c r="G82" i="4"/>
  <c r="K82" i="4" s="1"/>
  <c r="H82" i="4"/>
  <c r="J82" i="4" s="1"/>
  <c r="H58" i="4"/>
  <c r="J58" i="4" s="1"/>
  <c r="G51" i="4"/>
  <c r="K51" i="4" s="1"/>
  <c r="H51" i="4"/>
  <c r="J51" i="4" s="1"/>
  <c r="F22" i="4"/>
  <c r="G22" i="4"/>
  <c r="K22" i="4" s="1"/>
  <c r="H22" i="4"/>
  <c r="J22" i="4" s="1"/>
  <c r="I22" i="4"/>
  <c r="G479" i="3"/>
  <c r="K479" i="3" s="1"/>
  <c r="H479" i="3"/>
  <c r="I536" i="4"/>
  <c r="G536" i="4"/>
  <c r="K536" i="4" s="1"/>
  <c r="H514" i="4"/>
  <c r="J514" i="4" s="1"/>
  <c r="F514" i="4"/>
  <c r="J262" i="3"/>
  <c r="I262" i="3" s="1"/>
  <c r="N262" i="3" s="1"/>
  <c r="O262" i="3" s="1"/>
  <c r="H386" i="3"/>
  <c r="I144" i="4"/>
  <c r="N144" i="4" s="1"/>
  <c r="O144" i="4" s="1"/>
  <c r="F61" i="4"/>
  <c r="G61" i="4"/>
  <c r="K61" i="4" s="1"/>
  <c r="H61" i="4"/>
  <c r="J61" i="4" s="1"/>
  <c r="N61" i="4" s="1"/>
  <c r="O61" i="4" s="1"/>
  <c r="H262" i="3"/>
  <c r="J485" i="3"/>
  <c r="I485" i="3" s="1"/>
  <c r="N485" i="3" s="1"/>
  <c r="O485" i="3" s="1"/>
  <c r="F392" i="3"/>
  <c r="L392" i="3" s="1"/>
  <c r="J392" i="3"/>
  <c r="I392" i="3" s="1"/>
  <c r="N392" i="3" s="1"/>
  <c r="O392" i="3" s="1"/>
  <c r="G386" i="3"/>
  <c r="G362" i="3"/>
  <c r="K362" i="3" s="1"/>
  <c r="N328" i="3"/>
  <c r="O328" i="3" s="1"/>
  <c r="G565" i="3"/>
  <c r="K565" i="3" s="1"/>
  <c r="F565" i="3"/>
  <c r="H565" i="3"/>
  <c r="G562" i="3"/>
  <c r="K562" i="3" s="1"/>
  <c r="J553" i="3"/>
  <c r="I553" i="3" s="1"/>
  <c r="N553" i="3" s="1"/>
  <c r="O553" i="3" s="1"/>
  <c r="G564" i="4"/>
  <c r="K564" i="4" s="1"/>
  <c r="F564" i="4"/>
  <c r="H564" i="4"/>
  <c r="J564" i="4" s="1"/>
  <c r="N564" i="4" s="1"/>
  <c r="O564" i="4" s="1"/>
  <c r="H552" i="4"/>
  <c r="J552" i="4" s="1"/>
  <c r="N552" i="4" s="1"/>
  <c r="O552" i="4" s="1"/>
  <c r="H522" i="4"/>
  <c r="J522" i="4" s="1"/>
  <c r="F522" i="4"/>
  <c r="H486" i="4"/>
  <c r="J486" i="4" s="1"/>
  <c r="H469" i="4"/>
  <c r="J469" i="4" s="1"/>
  <c r="F434" i="4"/>
  <c r="G434" i="4"/>
  <c r="K434" i="4" s="1"/>
  <c r="I423" i="4"/>
  <c r="N423" i="4" s="1"/>
  <c r="O423" i="4" s="1"/>
  <c r="H421" i="4"/>
  <c r="J421" i="4" s="1"/>
  <c r="G373" i="4"/>
  <c r="K373" i="4" s="1"/>
  <c r="F358" i="4"/>
  <c r="H358" i="4"/>
  <c r="J358" i="4" s="1"/>
  <c r="G200" i="4"/>
  <c r="K200" i="4" s="1"/>
  <c r="H200" i="4"/>
  <c r="J200" i="4" s="1"/>
  <c r="N200" i="4" s="1"/>
  <c r="O200" i="4" s="1"/>
  <c r="I153" i="4"/>
  <c r="F153" i="4"/>
  <c r="G153" i="4"/>
  <c r="K153" i="4" s="1"/>
  <c r="I150" i="4"/>
  <c r="G148" i="4"/>
  <c r="K148" i="4" s="1"/>
  <c r="G144" i="4"/>
  <c r="K144" i="4" s="1"/>
  <c r="G136" i="3"/>
  <c r="K136" i="3" s="1"/>
  <c r="J136" i="3"/>
  <c r="I136" i="3" s="1"/>
  <c r="N136" i="3" s="1"/>
  <c r="O136" i="3" s="1"/>
  <c r="I469" i="4"/>
  <c r="H260" i="4"/>
  <c r="J260" i="4" s="1"/>
  <c r="I260" i="4"/>
  <c r="G230" i="3"/>
  <c r="K230" i="3" s="1"/>
  <c r="G143" i="3"/>
  <c r="K143" i="3" s="1"/>
  <c r="H143" i="3"/>
  <c r="F309" i="3"/>
  <c r="J446" i="3"/>
  <c r="I446" i="3" s="1"/>
  <c r="N446" i="3" s="1"/>
  <c r="O446" i="3" s="1"/>
  <c r="F386" i="3"/>
  <c r="H328" i="3"/>
  <c r="J514" i="3"/>
  <c r="I514" i="3" s="1"/>
  <c r="N514" i="3" s="1"/>
  <c r="O514" i="3" s="1"/>
  <c r="G557" i="4"/>
  <c r="K557" i="4" s="1"/>
  <c r="M557" i="4" s="1"/>
  <c r="G552" i="4"/>
  <c r="K552" i="4" s="1"/>
  <c r="G530" i="4"/>
  <c r="K530" i="4" s="1"/>
  <c r="F474" i="4"/>
  <c r="G469" i="4"/>
  <c r="G460" i="4"/>
  <c r="K460" i="4" s="1"/>
  <c r="H458" i="4"/>
  <c r="J458" i="4" s="1"/>
  <c r="I435" i="4"/>
  <c r="G421" i="4"/>
  <c r="K421" i="4" s="1"/>
  <c r="M421" i="4" s="1"/>
  <c r="F373" i="4"/>
  <c r="H371" i="4"/>
  <c r="J371" i="4" s="1"/>
  <c r="F320" i="4"/>
  <c r="H320" i="4"/>
  <c r="J320" i="4" s="1"/>
  <c r="H194" i="4"/>
  <c r="J194" i="4" s="1"/>
  <c r="I152" i="4"/>
  <c r="N152" i="4" s="1"/>
  <c r="O152" i="4" s="1"/>
  <c r="F144" i="4"/>
  <c r="G63" i="4"/>
  <c r="K63" i="4" s="1"/>
  <c r="H63" i="4"/>
  <c r="J63" i="4" s="1"/>
  <c r="G112" i="3"/>
  <c r="K112" i="3" s="1"/>
  <c r="H112" i="3"/>
  <c r="F410" i="3"/>
  <c r="J410" i="3"/>
  <c r="I410" i="3" s="1"/>
  <c r="N410" i="3" s="1"/>
  <c r="O410" i="3" s="1"/>
  <c r="I500" i="4"/>
  <c r="G500" i="4"/>
  <c r="K500" i="4" s="1"/>
  <c r="M500" i="4" s="1"/>
  <c r="J469" i="3"/>
  <c r="I469" i="3" s="1"/>
  <c r="N469" i="3" s="1"/>
  <c r="O469" i="3" s="1"/>
  <c r="F469" i="3"/>
  <c r="I120" i="4"/>
  <c r="G120" i="4"/>
  <c r="K120" i="4" s="1"/>
  <c r="F391" i="4"/>
  <c r="G391" i="4"/>
  <c r="K391" i="4" s="1"/>
  <c r="F122" i="4"/>
  <c r="H122" i="4"/>
  <c r="J122" i="4" s="1"/>
  <c r="G85" i="4"/>
  <c r="K85" i="4" s="1"/>
  <c r="F85" i="4"/>
  <c r="I85" i="4"/>
  <c r="G520" i="4"/>
  <c r="K520" i="4" s="1"/>
  <c r="H520" i="4"/>
  <c r="J520" i="4" s="1"/>
  <c r="N520" i="4" s="1"/>
  <c r="O520" i="4" s="1"/>
  <c r="H65" i="3"/>
  <c r="J112" i="3"/>
  <c r="I112" i="3" s="1"/>
  <c r="N112" i="3" s="1"/>
  <c r="O112" i="3" s="1"/>
  <c r="H485" i="3"/>
  <c r="H471" i="3"/>
  <c r="H410" i="3"/>
  <c r="H350" i="3"/>
  <c r="J350" i="3"/>
  <c r="I350" i="3" s="1"/>
  <c r="N350" i="3" s="1"/>
  <c r="O350" i="3" s="1"/>
  <c r="F339" i="3"/>
  <c r="H339" i="3"/>
  <c r="F562" i="3"/>
  <c r="H553" i="3"/>
  <c r="G259" i="3"/>
  <c r="K259" i="3" s="1"/>
  <c r="L259" i="3" s="1"/>
  <c r="J249" i="3"/>
  <c r="I249" i="3" s="1"/>
  <c r="N249" i="3" s="1"/>
  <c r="O249" i="3" s="1"/>
  <c r="F227" i="3"/>
  <c r="I206" i="3"/>
  <c r="N206" i="3" s="1"/>
  <c r="O206" i="3" s="1"/>
  <c r="H176" i="3"/>
  <c r="H167" i="3"/>
  <c r="H158" i="3"/>
  <c r="H137" i="3"/>
  <c r="J104" i="3"/>
  <c r="I104" i="3" s="1"/>
  <c r="N104" i="3" s="1"/>
  <c r="O104" i="3" s="1"/>
  <c r="J97" i="3"/>
  <c r="I97" i="3" s="1"/>
  <c r="N97" i="3" s="1"/>
  <c r="I32" i="3"/>
  <c r="N32" i="3" s="1"/>
  <c r="O32" i="3" s="1"/>
  <c r="J25" i="3"/>
  <c r="I25" i="3" s="1"/>
  <c r="N25" i="3" s="1"/>
  <c r="O25" i="3" s="1"/>
  <c r="J23" i="3"/>
  <c r="I23" i="3" s="1"/>
  <c r="N23" i="3" s="1"/>
  <c r="O23" i="3" s="1"/>
  <c r="J13" i="3"/>
  <c r="I13" i="3" s="1"/>
  <c r="N13" i="3" s="1"/>
  <c r="O13" i="3" s="1"/>
  <c r="F485" i="3"/>
  <c r="L485" i="3" s="1"/>
  <c r="G471" i="3"/>
  <c r="K471" i="3" s="1"/>
  <c r="G457" i="3"/>
  <c r="K457" i="3" s="1"/>
  <c r="F457" i="3"/>
  <c r="H446" i="3"/>
  <c r="F408" i="3"/>
  <c r="L408" i="3" s="1"/>
  <c r="H408" i="3"/>
  <c r="G356" i="3"/>
  <c r="K356" i="3" s="1"/>
  <c r="H341" i="3"/>
  <c r="G341" i="3"/>
  <c r="K341" i="3" s="1"/>
  <c r="J341" i="3"/>
  <c r="I341" i="3" s="1"/>
  <c r="N341" i="3" s="1"/>
  <c r="O341" i="3" s="1"/>
  <c r="J338" i="3"/>
  <c r="I338" i="3" s="1"/>
  <c r="N338" i="3" s="1"/>
  <c r="O338" i="3" s="1"/>
  <c r="G321" i="3"/>
  <c r="K321" i="3" s="1"/>
  <c r="L321" i="3" s="1"/>
  <c r="H321" i="3"/>
  <c r="F571" i="3"/>
  <c r="F553" i="3"/>
  <c r="L553" i="3" s="1"/>
  <c r="H537" i="3"/>
  <c r="H532" i="4"/>
  <c r="J532" i="4" s="1"/>
  <c r="F530" i="4"/>
  <c r="H528" i="4"/>
  <c r="J528" i="4" s="1"/>
  <c r="F528" i="4"/>
  <c r="I514" i="4"/>
  <c r="I502" i="4"/>
  <c r="N476" i="4"/>
  <c r="O476" i="4" s="1"/>
  <c r="G458" i="4"/>
  <c r="K458" i="4" s="1"/>
  <c r="M458" i="4" s="1"/>
  <c r="H435" i="4"/>
  <c r="J435" i="4" s="1"/>
  <c r="F430" i="4"/>
  <c r="I391" i="4"/>
  <c r="I366" i="4"/>
  <c r="F366" i="4"/>
  <c r="H343" i="4"/>
  <c r="J343" i="4" s="1"/>
  <c r="N343" i="4" s="1"/>
  <c r="O343" i="4" s="1"/>
  <c r="H279" i="4"/>
  <c r="J279" i="4" s="1"/>
  <c r="N279" i="4" s="1"/>
  <c r="O279" i="4" s="1"/>
  <c r="H277" i="4"/>
  <c r="J277" i="4" s="1"/>
  <c r="F277" i="4"/>
  <c r="G277" i="4"/>
  <c r="K277" i="4" s="1"/>
  <c r="M277" i="4" s="1"/>
  <c r="G233" i="4"/>
  <c r="K233" i="4" s="1"/>
  <c r="I201" i="4"/>
  <c r="H199" i="4"/>
  <c r="J199" i="4" s="1"/>
  <c r="G152" i="4"/>
  <c r="K152" i="4" s="1"/>
  <c r="F108" i="4"/>
  <c r="G108" i="4"/>
  <c r="K108" i="4" s="1"/>
  <c r="H99" i="4"/>
  <c r="J99" i="4" s="1"/>
  <c r="F99" i="4"/>
  <c r="G99" i="4"/>
  <c r="K99" i="4" s="1"/>
  <c r="G40" i="4"/>
  <c r="K40" i="4" s="1"/>
  <c r="F40" i="4"/>
  <c r="I40" i="4"/>
  <c r="H194" i="3"/>
  <c r="F194" i="3"/>
  <c r="G122" i="3"/>
  <c r="K122" i="3" s="1"/>
  <c r="J122" i="3"/>
  <c r="I122" i="3" s="1"/>
  <c r="N122" i="3" s="1"/>
  <c r="O122" i="3" s="1"/>
  <c r="H362" i="3"/>
  <c r="H110" i="4"/>
  <c r="J110" i="4" s="1"/>
  <c r="I110" i="4"/>
  <c r="F65" i="4"/>
  <c r="H65" i="4"/>
  <c r="J65" i="4" s="1"/>
  <c r="H196" i="3"/>
  <c r="G196" i="3"/>
  <c r="K196" i="3" s="1"/>
  <c r="F117" i="3"/>
  <c r="G117" i="3"/>
  <c r="K117" i="3" s="1"/>
  <c r="G332" i="4"/>
  <c r="K332" i="4" s="1"/>
  <c r="H332" i="4"/>
  <c r="J332" i="4" s="1"/>
  <c r="F256" i="4"/>
  <c r="H256" i="4"/>
  <c r="J256" i="4" s="1"/>
  <c r="F49" i="4"/>
  <c r="G49" i="4"/>
  <c r="K49" i="4" s="1"/>
  <c r="H49" i="4"/>
  <c r="J49" i="4" s="1"/>
  <c r="I49" i="4"/>
  <c r="I221" i="3"/>
  <c r="N221" i="3" s="1"/>
  <c r="O221" i="3" s="1"/>
  <c r="J362" i="3"/>
  <c r="I362" i="3" s="1"/>
  <c r="N362" i="3" s="1"/>
  <c r="O362" i="3" s="1"/>
  <c r="H122" i="3"/>
  <c r="F230" i="3"/>
  <c r="G194" i="3"/>
  <c r="K194" i="3" s="1"/>
  <c r="L194" i="3" s="1"/>
  <c r="F65" i="3"/>
  <c r="H206" i="3"/>
  <c r="J202" i="3"/>
  <c r="I202" i="3" s="1"/>
  <c r="N202" i="3" s="1"/>
  <c r="O202" i="3" s="1"/>
  <c r="G176" i="3"/>
  <c r="K176" i="3" s="1"/>
  <c r="L176" i="3" s="1"/>
  <c r="F167" i="3"/>
  <c r="H126" i="3"/>
  <c r="H97" i="3"/>
  <c r="F67" i="3"/>
  <c r="J49" i="3"/>
  <c r="I49" i="3" s="1"/>
  <c r="N49" i="3" s="1"/>
  <c r="O49" i="3" s="1"/>
  <c r="F32" i="3"/>
  <c r="F23" i="3"/>
  <c r="G446" i="3"/>
  <c r="K446" i="3" s="1"/>
  <c r="I436" i="3"/>
  <c r="N436" i="3" s="1"/>
  <c r="O436" i="3" s="1"/>
  <c r="J422" i="3"/>
  <c r="I422" i="3" s="1"/>
  <c r="N422" i="3" s="1"/>
  <c r="O422" i="3" s="1"/>
  <c r="F356" i="3"/>
  <c r="H338" i="3"/>
  <c r="G566" i="3"/>
  <c r="K566" i="3" s="1"/>
  <c r="F557" i="3"/>
  <c r="J520" i="3"/>
  <c r="I520" i="3" s="1"/>
  <c r="N520" i="3" s="1"/>
  <c r="O520" i="3" s="1"/>
  <c r="G520" i="3"/>
  <c r="K520" i="3" s="1"/>
  <c r="H520" i="3"/>
  <c r="H514" i="3"/>
  <c r="F536" i="4"/>
  <c r="G514" i="4"/>
  <c r="K514" i="4" s="1"/>
  <c r="H509" i="4"/>
  <c r="J509" i="4" s="1"/>
  <c r="N509" i="4" s="1"/>
  <c r="O509" i="4" s="1"/>
  <c r="H502" i="4"/>
  <c r="J502" i="4" s="1"/>
  <c r="H491" i="4"/>
  <c r="J491" i="4" s="1"/>
  <c r="G491" i="4"/>
  <c r="K491" i="4" s="1"/>
  <c r="M491" i="4" s="1"/>
  <c r="I491" i="4"/>
  <c r="I464" i="4"/>
  <c r="H391" i="4"/>
  <c r="J391" i="4" s="1"/>
  <c r="G384" i="4"/>
  <c r="K384" i="4" s="1"/>
  <c r="H384" i="4"/>
  <c r="J384" i="4" s="1"/>
  <c r="G254" i="4"/>
  <c r="K254" i="4" s="1"/>
  <c r="F254" i="4"/>
  <c r="H254" i="4"/>
  <c r="J254" i="4" s="1"/>
  <c r="N254" i="4" s="1"/>
  <c r="O254" i="4" s="1"/>
  <c r="G201" i="4"/>
  <c r="K201" i="4" s="1"/>
  <c r="G166" i="4"/>
  <c r="K166" i="4" s="1"/>
  <c r="I122" i="4"/>
  <c r="F323" i="3"/>
  <c r="G323" i="3"/>
  <c r="K323" i="3" s="1"/>
  <c r="G73" i="4"/>
  <c r="K73" i="4" s="1"/>
  <c r="I73" i="4"/>
  <c r="I213" i="4"/>
  <c r="F213" i="4"/>
  <c r="G213" i="4"/>
  <c r="K213" i="4" s="1"/>
  <c r="F169" i="4"/>
  <c r="G169" i="4"/>
  <c r="K169" i="4" s="1"/>
  <c r="I169" i="4"/>
  <c r="F524" i="3"/>
  <c r="H524" i="3"/>
  <c r="F532" i="4"/>
  <c r="I532" i="4"/>
  <c r="O194" i="3"/>
  <c r="I421" i="4"/>
  <c r="H226" i="4"/>
  <c r="J226" i="4" s="1"/>
  <c r="I226" i="4"/>
  <c r="H309" i="3"/>
  <c r="H152" i="3"/>
  <c r="H14" i="3"/>
  <c r="F14" i="3"/>
  <c r="G14" i="3"/>
  <c r="K14" i="3" s="1"/>
  <c r="F262" i="3"/>
  <c r="L262" i="3" s="1"/>
  <c r="H190" i="3"/>
  <c r="J176" i="3"/>
  <c r="I176" i="3" s="1"/>
  <c r="N176" i="3" s="1"/>
  <c r="O176" i="3" s="1"/>
  <c r="F152" i="3"/>
  <c r="F315" i="3"/>
  <c r="J313" i="3"/>
  <c r="I313" i="3" s="1"/>
  <c r="N313" i="3" s="1"/>
  <c r="O313" i="3" s="1"/>
  <c r="J289" i="3"/>
  <c r="I289" i="3" s="1"/>
  <c r="N289" i="3" s="1"/>
  <c r="O289" i="3" s="1"/>
  <c r="J269" i="3"/>
  <c r="I269" i="3" s="1"/>
  <c r="N269" i="3" s="1"/>
  <c r="O269" i="3" s="1"/>
  <c r="H249" i="3"/>
  <c r="H204" i="3"/>
  <c r="G158" i="3"/>
  <c r="K158" i="3" s="1"/>
  <c r="L158" i="3" s="1"/>
  <c r="H313" i="3"/>
  <c r="G293" i="3"/>
  <c r="K293" i="3" s="1"/>
  <c r="G289" i="3"/>
  <c r="K289" i="3" s="1"/>
  <c r="G249" i="3"/>
  <c r="K249" i="3" s="1"/>
  <c r="G206" i="3"/>
  <c r="K206" i="3" s="1"/>
  <c r="L206" i="3" s="1"/>
  <c r="J185" i="3"/>
  <c r="I185" i="3" s="1"/>
  <c r="N185" i="3" s="1"/>
  <c r="O185" i="3" s="1"/>
  <c r="H185" i="3"/>
  <c r="G126" i="3"/>
  <c r="K126" i="3" s="1"/>
  <c r="J34" i="3"/>
  <c r="I34" i="3" s="1"/>
  <c r="N34" i="3" s="1"/>
  <c r="O34" i="3" s="1"/>
  <c r="F462" i="3"/>
  <c r="G462" i="3"/>
  <c r="K462" i="3" s="1"/>
  <c r="H422" i="3"/>
  <c r="H404" i="3"/>
  <c r="F338" i="3"/>
  <c r="L338" i="3" s="1"/>
  <c r="J574" i="3"/>
  <c r="I574" i="3" s="1"/>
  <c r="N574" i="3" s="1"/>
  <c r="O574" i="3" s="1"/>
  <c r="H574" i="3"/>
  <c r="G559" i="3"/>
  <c r="K559" i="3" s="1"/>
  <c r="F526" i="3"/>
  <c r="L526" i="3" s="1"/>
  <c r="F514" i="3"/>
  <c r="L514" i="3" s="1"/>
  <c r="H576" i="4"/>
  <c r="J576" i="4" s="1"/>
  <c r="I576" i="4"/>
  <c r="G538" i="4"/>
  <c r="K538" i="4" s="1"/>
  <c r="I518" i="4"/>
  <c r="G509" i="4"/>
  <c r="K509" i="4" s="1"/>
  <c r="G502" i="4"/>
  <c r="K502" i="4" s="1"/>
  <c r="H464" i="4"/>
  <c r="J464" i="4" s="1"/>
  <c r="H440" i="4"/>
  <c r="J440" i="4" s="1"/>
  <c r="G440" i="4"/>
  <c r="K440" i="4" s="1"/>
  <c r="M440" i="4" s="1"/>
  <c r="H381" i="4"/>
  <c r="J381" i="4" s="1"/>
  <c r="I381" i="4"/>
  <c r="F322" i="4"/>
  <c r="H322" i="4"/>
  <c r="J322" i="4" s="1"/>
  <c r="I282" i="4"/>
  <c r="F282" i="4"/>
  <c r="H163" i="4"/>
  <c r="J163" i="4" s="1"/>
  <c r="G505" i="3"/>
  <c r="K505" i="3" s="1"/>
  <c r="L505" i="3" s="1"/>
  <c r="F476" i="4"/>
  <c r="N28" i="4"/>
  <c r="O28" i="4" s="1"/>
  <c r="N184" i="3"/>
  <c r="O184" i="3" s="1"/>
  <c r="F144" i="3"/>
  <c r="G144" i="3"/>
  <c r="K144" i="3" s="1"/>
  <c r="H349" i="3"/>
  <c r="J349" i="3"/>
  <c r="I349" i="3" s="1"/>
  <c r="N349" i="3" s="1"/>
  <c r="O349" i="3" s="1"/>
  <c r="F370" i="4"/>
  <c r="H370" i="4"/>
  <c r="J370" i="4" s="1"/>
  <c r="F263" i="3"/>
  <c r="G263" i="3"/>
  <c r="K263" i="3" s="1"/>
  <c r="J128" i="3"/>
  <c r="I128" i="3" s="1"/>
  <c r="N128" i="3" s="1"/>
  <c r="O128" i="3" s="1"/>
  <c r="G297" i="3"/>
  <c r="K297" i="3" s="1"/>
  <c r="H297" i="3"/>
  <c r="F105" i="3"/>
  <c r="G105" i="3"/>
  <c r="K105" i="3" s="1"/>
  <c r="F37" i="3"/>
  <c r="G37" i="3"/>
  <c r="K37" i="3" s="1"/>
  <c r="G454" i="3"/>
  <c r="K454" i="3" s="1"/>
  <c r="J454" i="3"/>
  <c r="I454" i="3" s="1"/>
  <c r="N454" i="3" s="1"/>
  <c r="O454" i="3" s="1"/>
  <c r="F437" i="3"/>
  <c r="G437" i="3"/>
  <c r="K437" i="3" s="1"/>
  <c r="F529" i="3"/>
  <c r="G529" i="3"/>
  <c r="K529" i="3" s="1"/>
  <c r="H529" i="3"/>
  <c r="J529" i="3"/>
  <c r="I529" i="3" s="1"/>
  <c r="N529" i="3" s="1"/>
  <c r="O529" i="3" s="1"/>
  <c r="F569" i="4"/>
  <c r="G569" i="4"/>
  <c r="K569" i="4" s="1"/>
  <c r="H501" i="4"/>
  <c r="J501" i="4" s="1"/>
  <c r="F367" i="4"/>
  <c r="H367" i="4"/>
  <c r="J367" i="4" s="1"/>
  <c r="I367" i="4"/>
  <c r="G251" i="4"/>
  <c r="K251" i="4" s="1"/>
  <c r="I251" i="4"/>
  <c r="F265" i="3"/>
  <c r="G265" i="3"/>
  <c r="K265" i="3" s="1"/>
  <c r="F242" i="3"/>
  <c r="G242" i="3"/>
  <c r="K242" i="3" s="1"/>
  <c r="J242" i="3"/>
  <c r="I242" i="3" s="1"/>
  <c r="N242" i="3" s="1"/>
  <c r="O242" i="3" s="1"/>
  <c r="G203" i="3"/>
  <c r="K203" i="3" s="1"/>
  <c r="H203" i="3"/>
  <c r="J203" i="3"/>
  <c r="I203" i="3" s="1"/>
  <c r="N203" i="3" s="1"/>
  <c r="O203" i="3" s="1"/>
  <c r="G178" i="3"/>
  <c r="K178" i="3" s="1"/>
  <c r="H172" i="3"/>
  <c r="J172" i="3"/>
  <c r="I172" i="3" s="1"/>
  <c r="N172" i="3" s="1"/>
  <c r="O172" i="3" s="1"/>
  <c r="J116" i="3"/>
  <c r="I116" i="3" s="1"/>
  <c r="N116" i="3" s="1"/>
  <c r="O116" i="3" s="1"/>
  <c r="F409" i="3"/>
  <c r="J409" i="3"/>
  <c r="I409" i="3" s="1"/>
  <c r="N409" i="3" s="1"/>
  <c r="O409" i="3" s="1"/>
  <c r="H365" i="3"/>
  <c r="F365" i="3"/>
  <c r="G365" i="3"/>
  <c r="K365" i="3" s="1"/>
  <c r="J365" i="3"/>
  <c r="I365" i="3" s="1"/>
  <c r="N365" i="3" s="1"/>
  <c r="O365" i="3" s="1"/>
  <c r="G566" i="4"/>
  <c r="K566" i="4" s="1"/>
  <c r="H566" i="4"/>
  <c r="J566" i="4" s="1"/>
  <c r="F566" i="4"/>
  <c r="G511" i="4"/>
  <c r="K511" i="4" s="1"/>
  <c r="F511" i="4"/>
  <c r="H511" i="4"/>
  <c r="J511" i="4" s="1"/>
  <c r="I511" i="4"/>
  <c r="H401" i="4"/>
  <c r="J401" i="4" s="1"/>
  <c r="F401" i="4"/>
  <c r="F393" i="4"/>
  <c r="H393" i="4"/>
  <c r="J393" i="4" s="1"/>
  <c r="I393" i="4"/>
  <c r="F314" i="4"/>
  <c r="H127" i="4"/>
  <c r="J127" i="4" s="1"/>
  <c r="I127" i="4"/>
  <c r="G19" i="4"/>
  <c r="K19" i="4" s="1"/>
  <c r="F19" i="4"/>
  <c r="H19" i="4"/>
  <c r="J19" i="4" s="1"/>
  <c r="I19" i="4"/>
  <c r="H317" i="3"/>
  <c r="H305" i="3"/>
  <c r="F305" i="3"/>
  <c r="G305" i="3"/>
  <c r="K305" i="3" s="1"/>
  <c r="H289" i="3"/>
  <c r="J257" i="3"/>
  <c r="I257" i="3" s="1"/>
  <c r="J241" i="3"/>
  <c r="I241" i="3" s="1"/>
  <c r="N241" i="3" s="1"/>
  <c r="O241" i="3" s="1"/>
  <c r="G185" i="3"/>
  <c r="K185" i="3" s="1"/>
  <c r="G167" i="3"/>
  <c r="K167" i="3" s="1"/>
  <c r="G119" i="3"/>
  <c r="G44" i="3"/>
  <c r="K44" i="3" s="1"/>
  <c r="F44" i="3"/>
  <c r="F479" i="3"/>
  <c r="G469" i="3"/>
  <c r="K469" i="3" s="1"/>
  <c r="F389" i="3"/>
  <c r="G389" i="3"/>
  <c r="K389" i="3" s="1"/>
  <c r="H389" i="3"/>
  <c r="J389" i="3"/>
  <c r="I389" i="3" s="1"/>
  <c r="N389" i="3" s="1"/>
  <c r="O389" i="3" s="1"/>
  <c r="H531" i="3"/>
  <c r="J531" i="3"/>
  <c r="I531" i="3" s="1"/>
  <c r="N531" i="3" s="1"/>
  <c r="O531" i="3" s="1"/>
  <c r="F539" i="4"/>
  <c r="G539" i="4"/>
  <c r="K539" i="4" s="1"/>
  <c r="M539" i="4" s="1"/>
  <c r="H539" i="4"/>
  <c r="J539" i="4" s="1"/>
  <c r="I539" i="4"/>
  <c r="G496" i="4"/>
  <c r="K496" i="4" s="1"/>
  <c r="F496" i="4"/>
  <c r="H496" i="4"/>
  <c r="J496" i="4" s="1"/>
  <c r="I496" i="4"/>
  <c r="I457" i="4"/>
  <c r="G457" i="4"/>
  <c r="K457" i="4" s="1"/>
  <c r="F457" i="4"/>
  <c r="H457" i="4"/>
  <c r="J457" i="4" s="1"/>
  <c r="I403" i="4"/>
  <c r="F403" i="4"/>
  <c r="G403" i="4"/>
  <c r="K403" i="4" s="1"/>
  <c r="H403" i="4"/>
  <c r="J403" i="4" s="1"/>
  <c r="F321" i="4"/>
  <c r="H321" i="4"/>
  <c r="J321" i="4" s="1"/>
  <c r="I321" i="4"/>
  <c r="F253" i="4"/>
  <c r="H253" i="4"/>
  <c r="J253" i="4" s="1"/>
  <c r="H50" i="4"/>
  <c r="J50" i="4" s="1"/>
  <c r="F50" i="4"/>
  <c r="I50" i="4"/>
  <c r="N50" i="4" s="1"/>
  <c r="O50" i="4" s="1"/>
  <c r="G50" i="4"/>
  <c r="K50" i="4" s="1"/>
  <c r="H563" i="4"/>
  <c r="J563" i="4" s="1"/>
  <c r="J158" i="3"/>
  <c r="I158" i="3" s="1"/>
  <c r="N158" i="3" s="1"/>
  <c r="O158" i="3" s="1"/>
  <c r="I142" i="4"/>
  <c r="F142" i="4"/>
  <c r="F219" i="3"/>
  <c r="G219" i="3"/>
  <c r="K219" i="3" s="1"/>
  <c r="H219" i="3"/>
  <c r="H138" i="3"/>
  <c r="F137" i="3"/>
  <c r="G137" i="3"/>
  <c r="K137" i="3" s="1"/>
  <c r="J134" i="3"/>
  <c r="I134" i="3" s="1"/>
  <c r="N134" i="3" s="1"/>
  <c r="O134" i="3" s="1"/>
  <c r="G109" i="3"/>
  <c r="K109" i="3" s="1"/>
  <c r="L109" i="3" s="1"/>
  <c r="H109" i="3"/>
  <c r="J109" i="3"/>
  <c r="I109" i="3" s="1"/>
  <c r="N109" i="3" s="1"/>
  <c r="O109" i="3" s="1"/>
  <c r="F94" i="3"/>
  <c r="H94" i="3"/>
  <c r="J94" i="3"/>
  <c r="I94" i="3" s="1"/>
  <c r="N94" i="3" s="1"/>
  <c r="O94" i="3" s="1"/>
  <c r="J74" i="3"/>
  <c r="I74" i="3" s="1"/>
  <c r="N74" i="3" s="1"/>
  <c r="O74" i="3" s="1"/>
  <c r="F74" i="3"/>
  <c r="G74" i="3"/>
  <c r="K74" i="3" s="1"/>
  <c r="H74" i="3"/>
  <c r="J64" i="3"/>
  <c r="I64" i="3" s="1"/>
  <c r="N64" i="3" s="1"/>
  <c r="O64" i="3" s="1"/>
  <c r="H497" i="3"/>
  <c r="F458" i="3"/>
  <c r="G458" i="3"/>
  <c r="K458" i="3" s="1"/>
  <c r="H458" i="3"/>
  <c r="H444" i="3"/>
  <c r="J444" i="3"/>
  <c r="I444" i="3" s="1"/>
  <c r="N444" i="3" s="1"/>
  <c r="O444" i="3" s="1"/>
  <c r="G401" i="3"/>
  <c r="K401" i="3" s="1"/>
  <c r="H401" i="3"/>
  <c r="J401" i="3"/>
  <c r="I401" i="3" s="1"/>
  <c r="N401" i="3" s="1"/>
  <c r="O401" i="3" s="1"/>
  <c r="J371" i="3"/>
  <c r="I371" i="3" s="1"/>
  <c r="N371" i="3" s="1"/>
  <c r="O371" i="3" s="1"/>
  <c r="H532" i="3"/>
  <c r="H526" i="3"/>
  <c r="J526" i="3"/>
  <c r="I526" i="3" s="1"/>
  <c r="N526" i="3" s="1"/>
  <c r="O526" i="3" s="1"/>
  <c r="G568" i="4"/>
  <c r="K568" i="4" s="1"/>
  <c r="F568" i="4"/>
  <c r="H568" i="4"/>
  <c r="J568" i="4" s="1"/>
  <c r="G212" i="4"/>
  <c r="K212" i="4" s="1"/>
  <c r="H212" i="4"/>
  <c r="J212" i="4" s="1"/>
  <c r="G184" i="4"/>
  <c r="K184" i="4" s="1"/>
  <c r="I184" i="4"/>
  <c r="G316" i="3"/>
  <c r="K316" i="3" s="1"/>
  <c r="J316" i="3"/>
  <c r="I316" i="3" s="1"/>
  <c r="N316" i="3" s="1"/>
  <c r="O316" i="3" s="1"/>
  <c r="G118" i="3"/>
  <c r="K118" i="3" s="1"/>
  <c r="H118" i="3"/>
  <c r="J497" i="3"/>
  <c r="I497" i="3" s="1"/>
  <c r="N497" i="3" s="1"/>
  <c r="O497" i="3" s="1"/>
  <c r="F280" i="3"/>
  <c r="G189" i="3"/>
  <c r="K189" i="3" s="1"/>
  <c r="L189" i="3" s="1"/>
  <c r="H132" i="3"/>
  <c r="H500" i="3"/>
  <c r="F500" i="3"/>
  <c r="F497" i="3"/>
  <c r="L497" i="3" s="1"/>
  <c r="F412" i="3"/>
  <c r="J412" i="3"/>
  <c r="I412" i="3" s="1"/>
  <c r="N412" i="3" s="1"/>
  <c r="O412" i="3" s="1"/>
  <c r="N406" i="3"/>
  <c r="O406" i="3" s="1"/>
  <c r="F374" i="3"/>
  <c r="G374" i="3"/>
  <c r="K374" i="3" s="1"/>
  <c r="L374" i="3" s="1"/>
  <c r="H374" i="3"/>
  <c r="J374" i="3"/>
  <c r="I374" i="3" s="1"/>
  <c r="N374" i="3" s="1"/>
  <c r="O374" i="3" s="1"/>
  <c r="G371" i="3"/>
  <c r="K371" i="3" s="1"/>
  <c r="H347" i="3"/>
  <c r="F347" i="3"/>
  <c r="G347" i="3"/>
  <c r="K347" i="3" s="1"/>
  <c r="J347" i="3"/>
  <c r="I347" i="3" s="1"/>
  <c r="N347" i="3" s="1"/>
  <c r="O347" i="3" s="1"/>
  <c r="G532" i="3"/>
  <c r="K532" i="3" s="1"/>
  <c r="F578" i="4"/>
  <c r="H578" i="4"/>
  <c r="J578" i="4" s="1"/>
  <c r="G578" i="4"/>
  <c r="K578" i="4" s="1"/>
  <c r="G521" i="4"/>
  <c r="K521" i="4" s="1"/>
  <c r="F521" i="4"/>
  <c r="H521" i="4"/>
  <c r="J521" i="4" s="1"/>
  <c r="N521" i="4" s="1"/>
  <c r="O521" i="4" s="1"/>
  <c r="G478" i="4"/>
  <c r="K478" i="4" s="1"/>
  <c r="H478" i="4"/>
  <c r="J478" i="4" s="1"/>
  <c r="F432" i="4"/>
  <c r="H356" i="4"/>
  <c r="J356" i="4" s="1"/>
  <c r="G356" i="4"/>
  <c r="K356" i="4" s="1"/>
  <c r="F356" i="4"/>
  <c r="F189" i="4"/>
  <c r="G189" i="4"/>
  <c r="K189" i="4" s="1"/>
  <c r="I189" i="4"/>
  <c r="I171" i="4"/>
  <c r="I52" i="4"/>
  <c r="F52" i="4"/>
  <c r="G52" i="4"/>
  <c r="K52" i="4" s="1"/>
  <c r="H52" i="4"/>
  <c r="J52" i="4" s="1"/>
  <c r="F569" i="3"/>
  <c r="G569" i="3"/>
  <c r="K569" i="3" s="1"/>
  <c r="G475" i="4"/>
  <c r="K475" i="4" s="1"/>
  <c r="F394" i="4"/>
  <c r="H394" i="4"/>
  <c r="J394" i="4" s="1"/>
  <c r="J140" i="3"/>
  <c r="I140" i="3" s="1"/>
  <c r="N140" i="3" s="1"/>
  <c r="O140" i="3" s="1"/>
  <c r="G478" i="3"/>
  <c r="K478" i="3" s="1"/>
  <c r="F478" i="3"/>
  <c r="F351" i="3"/>
  <c r="G351" i="3"/>
  <c r="K351" i="3" s="1"/>
  <c r="H351" i="3"/>
  <c r="F186" i="3"/>
  <c r="G186" i="3"/>
  <c r="K186" i="3" s="1"/>
  <c r="H186" i="3"/>
  <c r="J87" i="3"/>
  <c r="I87" i="3" s="1"/>
  <c r="N87" i="3" s="1"/>
  <c r="O87" i="3" s="1"/>
  <c r="F87" i="3"/>
  <c r="H504" i="3"/>
  <c r="J504" i="3"/>
  <c r="I504" i="3" s="1"/>
  <c r="N504" i="3" s="1"/>
  <c r="O504" i="3" s="1"/>
  <c r="F320" i="3"/>
  <c r="G320" i="3"/>
  <c r="K320" i="3" s="1"/>
  <c r="J320" i="3"/>
  <c r="I320" i="3" s="1"/>
  <c r="N320" i="3" s="1"/>
  <c r="O320" i="3" s="1"/>
  <c r="G455" i="4"/>
  <c r="K455" i="4" s="1"/>
  <c r="G407" i="3"/>
  <c r="K407" i="3" s="1"/>
  <c r="H407" i="3"/>
  <c r="J407" i="3"/>
  <c r="I407" i="3" s="1"/>
  <c r="N407" i="3" s="1"/>
  <c r="O407" i="3" s="1"/>
  <c r="J200" i="3"/>
  <c r="I200" i="3" s="1"/>
  <c r="N200" i="3" s="1"/>
  <c r="O200" i="3" s="1"/>
  <c r="G188" i="3"/>
  <c r="K188" i="3" s="1"/>
  <c r="L188" i="3" s="1"/>
  <c r="H188" i="3"/>
  <c r="J188" i="3"/>
  <c r="I188" i="3" s="1"/>
  <c r="N188" i="3" s="1"/>
  <c r="O188" i="3" s="1"/>
  <c r="N65" i="3"/>
  <c r="O65" i="3" s="1"/>
  <c r="J20" i="3"/>
  <c r="I20" i="3" s="1"/>
  <c r="N20" i="3" s="1"/>
  <c r="O20" i="3" s="1"/>
  <c r="F20" i="3"/>
  <c r="G20" i="3"/>
  <c r="K20" i="3" s="1"/>
  <c r="H20" i="3"/>
  <c r="G442" i="3"/>
  <c r="K442" i="3" s="1"/>
  <c r="J442" i="3"/>
  <c r="I442" i="3" s="1"/>
  <c r="N442" i="3" s="1"/>
  <c r="O442" i="3" s="1"/>
  <c r="H280" i="3"/>
  <c r="G250" i="3"/>
  <c r="K250" i="3" s="1"/>
  <c r="H200" i="3"/>
  <c r="H189" i="3"/>
  <c r="J275" i="3"/>
  <c r="I275" i="3" s="1"/>
  <c r="N275" i="3" s="1"/>
  <c r="O275" i="3" s="1"/>
  <c r="G140" i="3"/>
  <c r="G111" i="3"/>
  <c r="K111" i="3" s="1"/>
  <c r="F111" i="3"/>
  <c r="I224" i="3"/>
  <c r="N224" i="3" s="1"/>
  <c r="O224" i="3" s="1"/>
  <c r="H222" i="3"/>
  <c r="F221" i="3"/>
  <c r="G221" i="3"/>
  <c r="K221" i="3" s="1"/>
  <c r="H208" i="3"/>
  <c r="J208" i="3"/>
  <c r="I208" i="3" s="1"/>
  <c r="N208" i="3" s="1"/>
  <c r="O208" i="3" s="1"/>
  <c r="J196" i="3"/>
  <c r="I196" i="3" s="1"/>
  <c r="N196" i="3" s="1"/>
  <c r="O196" i="3" s="1"/>
  <c r="G179" i="3"/>
  <c r="K179" i="3" s="1"/>
  <c r="H179" i="3"/>
  <c r="F140" i="3"/>
  <c r="F138" i="3"/>
  <c r="G134" i="3"/>
  <c r="K134" i="3" s="1"/>
  <c r="L134" i="3" s="1"/>
  <c r="G132" i="3"/>
  <c r="K132" i="3" s="1"/>
  <c r="G128" i="3"/>
  <c r="K128" i="3" s="1"/>
  <c r="J124" i="3"/>
  <c r="I124" i="3" s="1"/>
  <c r="N124" i="3" s="1"/>
  <c r="O124" i="3" s="1"/>
  <c r="J113" i="3"/>
  <c r="I113" i="3" s="1"/>
  <c r="N113" i="3" s="1"/>
  <c r="O113" i="3" s="1"/>
  <c r="F113" i="3"/>
  <c r="F499" i="3"/>
  <c r="I445" i="3"/>
  <c r="N445" i="3" s="1"/>
  <c r="O445" i="3" s="1"/>
  <c r="H403" i="3"/>
  <c r="J403" i="3"/>
  <c r="I403" i="3" s="1"/>
  <c r="N403" i="3" s="1"/>
  <c r="O403" i="3" s="1"/>
  <c r="F371" i="3"/>
  <c r="J344" i="3"/>
  <c r="I344" i="3" s="1"/>
  <c r="N344" i="3" s="1"/>
  <c r="O344" i="3" s="1"/>
  <c r="G344" i="3"/>
  <c r="K344" i="3" s="1"/>
  <c r="H344" i="3"/>
  <c r="G548" i="3"/>
  <c r="K548" i="3" s="1"/>
  <c r="H548" i="3"/>
  <c r="F509" i="3"/>
  <c r="G509" i="3"/>
  <c r="K509" i="3" s="1"/>
  <c r="H509" i="3"/>
  <c r="H551" i="4"/>
  <c r="J551" i="4" s="1"/>
  <c r="F441" i="4"/>
  <c r="H441" i="4"/>
  <c r="J441" i="4" s="1"/>
  <c r="I441" i="4"/>
  <c r="F405" i="4"/>
  <c r="H405" i="4"/>
  <c r="J405" i="4" s="1"/>
  <c r="I405" i="4"/>
  <c r="H335" i="4"/>
  <c r="J335" i="4" s="1"/>
  <c r="F335" i="4"/>
  <c r="F214" i="4"/>
  <c r="G214" i="4"/>
  <c r="K214" i="4" s="1"/>
  <c r="H214" i="4"/>
  <c r="J214" i="4" s="1"/>
  <c r="G502" i="3"/>
  <c r="K502" i="3" s="1"/>
  <c r="J502" i="3"/>
  <c r="I502" i="3" s="1"/>
  <c r="N502" i="3" s="1"/>
  <c r="O502" i="3" s="1"/>
  <c r="G395" i="3"/>
  <c r="K395" i="3" s="1"/>
  <c r="H395" i="3"/>
  <c r="J395" i="3"/>
  <c r="I395" i="3" s="1"/>
  <c r="N395" i="3" s="1"/>
  <c r="O395" i="3" s="1"/>
  <c r="F329" i="3"/>
  <c r="G329" i="3"/>
  <c r="K329" i="3" s="1"/>
  <c r="H329" i="3"/>
  <c r="F539" i="3"/>
  <c r="G539" i="3"/>
  <c r="K539" i="3" s="1"/>
  <c r="F511" i="3"/>
  <c r="G511" i="3"/>
  <c r="K511" i="3" s="1"/>
  <c r="H511" i="3"/>
  <c r="J511" i="3"/>
  <c r="I511" i="3" s="1"/>
  <c r="N511" i="3" s="1"/>
  <c r="O511" i="3" s="1"/>
  <c r="F484" i="4"/>
  <c r="G484" i="4"/>
  <c r="K484" i="4" s="1"/>
  <c r="H484" i="4"/>
  <c r="J484" i="4" s="1"/>
  <c r="I484" i="4"/>
  <c r="F443" i="4"/>
  <c r="H443" i="4"/>
  <c r="J443" i="4" s="1"/>
  <c r="H291" i="4"/>
  <c r="J291" i="4" s="1"/>
  <c r="F291" i="4"/>
  <c r="I291" i="4"/>
  <c r="F215" i="3"/>
  <c r="G215" i="3"/>
  <c r="K215" i="3" s="1"/>
  <c r="F146" i="3"/>
  <c r="G146" i="3"/>
  <c r="K146" i="3" s="1"/>
  <c r="H146" i="3"/>
  <c r="H130" i="3"/>
  <c r="J130" i="3"/>
  <c r="I130" i="3" s="1"/>
  <c r="N130" i="3" s="1"/>
  <c r="O130" i="3" s="1"/>
  <c r="G544" i="3"/>
  <c r="K544" i="3" s="1"/>
  <c r="H544" i="3"/>
  <c r="F544" i="3"/>
  <c r="J544" i="3"/>
  <c r="I544" i="3" s="1"/>
  <c r="N544" i="3" s="1"/>
  <c r="O544" i="3" s="1"/>
  <c r="F494" i="4"/>
  <c r="G494" i="4"/>
  <c r="K494" i="4" s="1"/>
  <c r="I494" i="4"/>
  <c r="I271" i="4"/>
  <c r="F271" i="4"/>
  <c r="G271" i="4"/>
  <c r="K271" i="4" s="1"/>
  <c r="H271" i="4"/>
  <c r="J271" i="4" s="1"/>
  <c r="H252" i="3"/>
  <c r="H134" i="3"/>
  <c r="H128" i="3"/>
  <c r="F96" i="3"/>
  <c r="I96" i="3"/>
  <c r="N96" i="3" s="1"/>
  <c r="O96" i="3" s="1"/>
  <c r="J301" i="3"/>
  <c r="I301" i="3" s="1"/>
  <c r="N301" i="3" s="1"/>
  <c r="O301" i="3" s="1"/>
  <c r="J297" i="3"/>
  <c r="I297" i="3" s="1"/>
  <c r="N297" i="3" s="1"/>
  <c r="O297" i="3" s="1"/>
  <c r="J268" i="3"/>
  <c r="I268" i="3" s="1"/>
  <c r="N268" i="3" s="1"/>
  <c r="O268" i="3" s="1"/>
  <c r="J309" i="3"/>
  <c r="I309" i="3" s="1"/>
  <c r="N309" i="3" s="1"/>
  <c r="O309" i="3" s="1"/>
  <c r="H301" i="3"/>
  <c r="H268" i="3"/>
  <c r="J220" i="3"/>
  <c r="I220" i="3" s="1"/>
  <c r="N220" i="3" s="1"/>
  <c r="O220" i="3" s="1"/>
  <c r="F128" i="3"/>
  <c r="H124" i="3"/>
  <c r="H114" i="3"/>
  <c r="F504" i="3"/>
  <c r="F467" i="3"/>
  <c r="G467" i="3"/>
  <c r="K467" i="3" s="1"/>
  <c r="H467" i="3"/>
  <c r="G445" i="3"/>
  <c r="K445" i="3" s="1"/>
  <c r="G369" i="3"/>
  <c r="K369" i="3" s="1"/>
  <c r="L369" i="3" s="1"/>
  <c r="H369" i="3"/>
  <c r="H320" i="3"/>
  <c r="F577" i="3"/>
  <c r="G577" i="3"/>
  <c r="K577" i="3" s="1"/>
  <c r="H577" i="3"/>
  <c r="J577" i="3"/>
  <c r="I577" i="3" s="1"/>
  <c r="N577" i="3" s="1"/>
  <c r="O577" i="3" s="1"/>
  <c r="F535" i="3"/>
  <c r="G535" i="3"/>
  <c r="K535" i="3" s="1"/>
  <c r="H535" i="3"/>
  <c r="J535" i="3"/>
  <c r="I535" i="3" s="1"/>
  <c r="N535" i="3" s="1"/>
  <c r="O535" i="3" s="1"/>
  <c r="F553" i="4"/>
  <c r="G553" i="4"/>
  <c r="K553" i="4" s="1"/>
  <c r="H553" i="4"/>
  <c r="J553" i="4" s="1"/>
  <c r="I553" i="4"/>
  <c r="I543" i="4"/>
  <c r="N543" i="4" s="1"/>
  <c r="O543" i="4" s="1"/>
  <c r="G473" i="4"/>
  <c r="K473" i="4" s="1"/>
  <c r="M473" i="4" s="1"/>
  <c r="H473" i="4"/>
  <c r="J473" i="4" s="1"/>
  <c r="I473" i="4"/>
  <c r="F242" i="4"/>
  <c r="G242" i="4"/>
  <c r="K242" i="4" s="1"/>
  <c r="H242" i="4"/>
  <c r="J242" i="4" s="1"/>
  <c r="I242" i="4"/>
  <c r="F64" i="3"/>
  <c r="G64" i="3"/>
  <c r="K64" i="3" s="1"/>
  <c r="G431" i="3"/>
  <c r="K431" i="3" s="1"/>
  <c r="F431" i="3"/>
  <c r="H431" i="3"/>
  <c r="J431" i="3"/>
  <c r="I431" i="3" s="1"/>
  <c r="N431" i="3" s="1"/>
  <c r="O431" i="3" s="1"/>
  <c r="G512" i="4"/>
  <c r="K512" i="4" s="1"/>
  <c r="M512" i="4" s="1"/>
  <c r="I512" i="4"/>
  <c r="G477" i="4"/>
  <c r="K477" i="4" s="1"/>
  <c r="I477" i="4"/>
  <c r="F477" i="4"/>
  <c r="H477" i="4"/>
  <c r="J477" i="4" s="1"/>
  <c r="F448" i="4"/>
  <c r="H448" i="4"/>
  <c r="J448" i="4" s="1"/>
  <c r="G448" i="4"/>
  <c r="K448" i="4" s="1"/>
  <c r="I448" i="4"/>
  <c r="G249" i="4"/>
  <c r="K249" i="4" s="1"/>
  <c r="H249" i="4"/>
  <c r="J249" i="4" s="1"/>
  <c r="I249" i="4"/>
  <c r="F249" i="4"/>
  <c r="J103" i="3"/>
  <c r="I103" i="3" s="1"/>
  <c r="N103" i="3" s="1"/>
  <c r="O103" i="3" s="1"/>
  <c r="F103" i="3"/>
  <c r="F35" i="3"/>
  <c r="H35" i="3"/>
  <c r="I35" i="3"/>
  <c r="N35" i="3" s="1"/>
  <c r="O35" i="3" s="1"/>
  <c r="J532" i="3"/>
  <c r="I532" i="3" s="1"/>
  <c r="N532" i="3" s="1"/>
  <c r="O532" i="3" s="1"/>
  <c r="G518" i="3"/>
  <c r="K518" i="3" s="1"/>
  <c r="H518" i="3"/>
  <c r="H250" i="3"/>
  <c r="H160" i="3"/>
  <c r="J160" i="3"/>
  <c r="I160" i="3" s="1"/>
  <c r="N160" i="3" s="1"/>
  <c r="O160" i="3" s="1"/>
  <c r="H163" i="3"/>
  <c r="G274" i="3"/>
  <c r="K274" i="3" s="1"/>
  <c r="H274" i="3"/>
  <c r="F250" i="3"/>
  <c r="J248" i="3"/>
  <c r="I248" i="3" s="1"/>
  <c r="N248" i="3" s="1"/>
  <c r="O248" i="3" s="1"/>
  <c r="G200" i="3"/>
  <c r="K200" i="3" s="1"/>
  <c r="L200" i="3" s="1"/>
  <c r="G275" i="3"/>
  <c r="K275" i="3" s="1"/>
  <c r="L275" i="3" s="1"/>
  <c r="J263" i="3"/>
  <c r="I263" i="3" s="1"/>
  <c r="N263" i="3" s="1"/>
  <c r="O263" i="3" s="1"/>
  <c r="F195" i="3"/>
  <c r="G195" i="3"/>
  <c r="K195" i="3" s="1"/>
  <c r="J318" i="3"/>
  <c r="I318" i="3" s="1"/>
  <c r="N318" i="3" s="1"/>
  <c r="O318" i="3" s="1"/>
  <c r="H310" i="3"/>
  <c r="G282" i="3"/>
  <c r="K282" i="3" s="1"/>
  <c r="L282" i="3" s="1"/>
  <c r="H282" i="3"/>
  <c r="G222" i="3"/>
  <c r="K222" i="3" s="1"/>
  <c r="L222" i="3" s="1"/>
  <c r="J178" i="3"/>
  <c r="I178" i="3" s="1"/>
  <c r="N178" i="3" s="1"/>
  <c r="O178" i="3" s="1"/>
  <c r="F165" i="3"/>
  <c r="G165" i="3"/>
  <c r="H165" i="3"/>
  <c r="J149" i="3"/>
  <c r="I149" i="3" s="1"/>
  <c r="N149" i="3" s="1"/>
  <c r="O149" i="3" s="1"/>
  <c r="J146" i="3"/>
  <c r="I146" i="3" s="1"/>
  <c r="N146" i="3" s="1"/>
  <c r="O146" i="3" s="1"/>
  <c r="H116" i="3"/>
  <c r="J105" i="3"/>
  <c r="I105" i="3" s="1"/>
  <c r="N105" i="3" s="1"/>
  <c r="O105" i="3" s="1"/>
  <c r="G76" i="3"/>
  <c r="K76" i="3" s="1"/>
  <c r="F76" i="3"/>
  <c r="H76" i="3"/>
  <c r="J76" i="3"/>
  <c r="I76" i="3" s="1"/>
  <c r="N76" i="3" s="1"/>
  <c r="O76" i="3" s="1"/>
  <c r="J54" i="3"/>
  <c r="I54" i="3" s="1"/>
  <c r="N54" i="3" s="1"/>
  <c r="O54" i="3" s="1"/>
  <c r="F316" i="3"/>
  <c r="G310" i="3"/>
  <c r="K310" i="3" s="1"/>
  <c r="L310" i="3" s="1"/>
  <c r="G301" i="3"/>
  <c r="F297" i="3"/>
  <c r="G226" i="3"/>
  <c r="K226" i="3" s="1"/>
  <c r="F210" i="3"/>
  <c r="G210" i="3"/>
  <c r="K210" i="3" s="1"/>
  <c r="F198" i="3"/>
  <c r="G198" i="3"/>
  <c r="K198" i="3" s="1"/>
  <c r="F168" i="3"/>
  <c r="J164" i="3"/>
  <c r="I164" i="3" s="1"/>
  <c r="N164" i="3" s="1"/>
  <c r="O164" i="3" s="1"/>
  <c r="J148" i="3"/>
  <c r="I148" i="3" s="1"/>
  <c r="N148" i="3" s="1"/>
  <c r="O148" i="3" s="1"/>
  <c r="G130" i="3"/>
  <c r="K130" i="3" s="1"/>
  <c r="J118" i="3"/>
  <c r="I118" i="3" s="1"/>
  <c r="N118" i="3" s="1"/>
  <c r="O118" i="3" s="1"/>
  <c r="G116" i="3"/>
  <c r="K116" i="3" s="1"/>
  <c r="F114" i="3"/>
  <c r="L114" i="3" s="1"/>
  <c r="H105" i="3"/>
  <c r="J83" i="3"/>
  <c r="I83" i="3" s="1"/>
  <c r="N83" i="3" s="1"/>
  <c r="O83" i="3" s="1"/>
  <c r="F75" i="3"/>
  <c r="J44" i="3"/>
  <c r="I44" i="3" s="1"/>
  <c r="N44" i="3" s="1"/>
  <c r="O44" i="3" s="1"/>
  <c r="H37" i="3"/>
  <c r="J33" i="3"/>
  <c r="F33" i="3"/>
  <c r="J466" i="3"/>
  <c r="I466" i="3" s="1"/>
  <c r="N466" i="3" s="1"/>
  <c r="O466" i="3" s="1"/>
  <c r="F447" i="3"/>
  <c r="L447" i="3" s="1"/>
  <c r="H447" i="3"/>
  <c r="F445" i="3"/>
  <c r="H437" i="3"/>
  <c r="F407" i="3"/>
  <c r="G398" i="3"/>
  <c r="K398" i="3" s="1"/>
  <c r="F398" i="3"/>
  <c r="H398" i="3"/>
  <c r="J398" i="3"/>
  <c r="I398" i="3" s="1"/>
  <c r="N398" i="3" s="1"/>
  <c r="O398" i="3" s="1"/>
  <c r="J383" i="3"/>
  <c r="I383" i="3" s="1"/>
  <c r="N383" i="3" s="1"/>
  <c r="O383" i="3" s="1"/>
  <c r="F383" i="3"/>
  <c r="G383" i="3"/>
  <c r="K383" i="3" s="1"/>
  <c r="F518" i="3"/>
  <c r="H570" i="4"/>
  <c r="J570" i="4" s="1"/>
  <c r="F570" i="4"/>
  <c r="H480" i="4"/>
  <c r="J480" i="4" s="1"/>
  <c r="I480" i="4"/>
  <c r="G367" i="4"/>
  <c r="K367" i="4" s="1"/>
  <c r="F337" i="4"/>
  <c r="G337" i="4"/>
  <c r="K337" i="4" s="1"/>
  <c r="I337" i="4"/>
  <c r="H70" i="4"/>
  <c r="J70" i="4" s="1"/>
  <c r="F70" i="4"/>
  <c r="G70" i="4"/>
  <c r="K70" i="4" s="1"/>
  <c r="I70" i="4"/>
  <c r="J293" i="3"/>
  <c r="I293" i="3" s="1"/>
  <c r="N293" i="3" s="1"/>
  <c r="O293" i="3" s="1"/>
  <c r="G104" i="3"/>
  <c r="K104" i="3" s="1"/>
  <c r="F102" i="3"/>
  <c r="H98" i="3"/>
  <c r="G88" i="3"/>
  <c r="K88" i="3" s="1"/>
  <c r="F86" i="3"/>
  <c r="J82" i="3"/>
  <c r="I82" i="3" s="1"/>
  <c r="N82" i="3" s="1"/>
  <c r="O82" i="3" s="1"/>
  <c r="I73" i="3"/>
  <c r="N73" i="3" s="1"/>
  <c r="J66" i="3"/>
  <c r="I66" i="3" s="1"/>
  <c r="N66" i="3" s="1"/>
  <c r="O66" i="3" s="1"/>
  <c r="F55" i="3"/>
  <c r="F43" i="3"/>
  <c r="H34" i="3"/>
  <c r="G32" i="3"/>
  <c r="K32" i="3" s="1"/>
  <c r="H503" i="3"/>
  <c r="H501" i="3"/>
  <c r="F494" i="3"/>
  <c r="H455" i="3"/>
  <c r="H392" i="3"/>
  <c r="H356" i="3"/>
  <c r="J323" i="3"/>
  <c r="I323" i="3" s="1"/>
  <c r="N323" i="3" s="1"/>
  <c r="O323" i="3" s="1"/>
  <c r="G578" i="3"/>
  <c r="K578" i="3" s="1"/>
  <c r="J559" i="3"/>
  <c r="I559" i="3" s="1"/>
  <c r="N559" i="3" s="1"/>
  <c r="O559" i="3" s="1"/>
  <c r="F556" i="4"/>
  <c r="G556" i="4"/>
  <c r="K556" i="4" s="1"/>
  <c r="H556" i="4"/>
  <c r="J556" i="4" s="1"/>
  <c r="F504" i="4"/>
  <c r="H504" i="4"/>
  <c r="J504" i="4" s="1"/>
  <c r="H389" i="4"/>
  <c r="J389" i="4" s="1"/>
  <c r="G134" i="4"/>
  <c r="K134" i="4" s="1"/>
  <c r="H134" i="4"/>
  <c r="J134" i="4" s="1"/>
  <c r="F134" i="4"/>
  <c r="I134" i="4"/>
  <c r="F332" i="3"/>
  <c r="G332" i="3"/>
  <c r="K332" i="3" s="1"/>
  <c r="F506" i="4"/>
  <c r="G506" i="4"/>
  <c r="K506" i="4" s="1"/>
  <c r="G487" i="4"/>
  <c r="K487" i="4" s="1"/>
  <c r="M487" i="4" s="1"/>
  <c r="H487" i="4"/>
  <c r="J487" i="4" s="1"/>
  <c r="F445" i="4"/>
  <c r="G445" i="4"/>
  <c r="K445" i="4" s="1"/>
  <c r="H445" i="4"/>
  <c r="J445" i="4" s="1"/>
  <c r="I445" i="4"/>
  <c r="H386" i="4"/>
  <c r="J386" i="4" s="1"/>
  <c r="G386" i="4"/>
  <c r="K386" i="4" s="1"/>
  <c r="M386" i="4" s="1"/>
  <c r="F364" i="4"/>
  <c r="H364" i="4"/>
  <c r="J364" i="4" s="1"/>
  <c r="I146" i="4"/>
  <c r="F146" i="4"/>
  <c r="G115" i="4"/>
  <c r="K115" i="4" s="1"/>
  <c r="H115" i="4"/>
  <c r="J115" i="4" s="1"/>
  <c r="I115" i="4"/>
  <c r="F359" i="3"/>
  <c r="G359" i="3"/>
  <c r="K359" i="3" s="1"/>
  <c r="G538" i="3"/>
  <c r="K538" i="3" s="1"/>
  <c r="H538" i="3"/>
  <c r="F577" i="4"/>
  <c r="G577" i="4"/>
  <c r="K577" i="4" s="1"/>
  <c r="H558" i="4"/>
  <c r="J558" i="4" s="1"/>
  <c r="F558" i="4"/>
  <c r="G542" i="4"/>
  <c r="K542" i="4" s="1"/>
  <c r="F542" i="4"/>
  <c r="H485" i="4"/>
  <c r="J485" i="4" s="1"/>
  <c r="G485" i="4"/>
  <c r="K485" i="4" s="1"/>
  <c r="F462" i="4"/>
  <c r="I462" i="4"/>
  <c r="G429" i="4"/>
  <c r="F429" i="4"/>
  <c r="H429" i="4"/>
  <c r="J429" i="4" s="1"/>
  <c r="I429" i="4"/>
  <c r="N429" i="4" s="1"/>
  <c r="O429" i="4" s="1"/>
  <c r="F410" i="4"/>
  <c r="G410" i="4"/>
  <c r="K410" i="4" s="1"/>
  <c r="F407" i="4"/>
  <c r="H407" i="4"/>
  <c r="J407" i="4" s="1"/>
  <c r="H339" i="4"/>
  <c r="J339" i="4" s="1"/>
  <c r="F243" i="4"/>
  <c r="G243" i="4"/>
  <c r="K243" i="4" s="1"/>
  <c r="H377" i="3"/>
  <c r="G377" i="3"/>
  <c r="K377" i="3" s="1"/>
  <c r="L377" i="3" s="1"/>
  <c r="J550" i="3"/>
  <c r="I550" i="3" s="1"/>
  <c r="N550" i="3" s="1"/>
  <c r="O550" i="3" s="1"/>
  <c r="F550" i="3"/>
  <c r="G550" i="3"/>
  <c r="K550" i="3" s="1"/>
  <c r="H550" i="3"/>
  <c r="G517" i="3"/>
  <c r="K517" i="3" s="1"/>
  <c r="H517" i="3"/>
  <c r="J517" i="3"/>
  <c r="I517" i="3" s="1"/>
  <c r="N517" i="3" s="1"/>
  <c r="O517" i="3" s="1"/>
  <c r="F529" i="4"/>
  <c r="G529" i="4"/>
  <c r="K529" i="4" s="1"/>
  <c r="H529" i="4"/>
  <c r="J529" i="4" s="1"/>
  <c r="N529" i="4" s="1"/>
  <c r="O529" i="4" s="1"/>
  <c r="H508" i="4"/>
  <c r="J508" i="4" s="1"/>
  <c r="I508" i="4"/>
  <c r="H489" i="4"/>
  <c r="J489" i="4" s="1"/>
  <c r="G236" i="4"/>
  <c r="K236" i="4" s="1"/>
  <c r="H236" i="4"/>
  <c r="J236" i="4" s="1"/>
  <c r="I236" i="4"/>
  <c r="F236" i="4"/>
  <c r="G33" i="4"/>
  <c r="K33" i="4" s="1"/>
  <c r="H33" i="4"/>
  <c r="J33" i="4" s="1"/>
  <c r="N93" i="3"/>
  <c r="O93" i="3" s="1"/>
  <c r="G571" i="3"/>
  <c r="H571" i="3"/>
  <c r="I571" i="3"/>
  <c r="N571" i="3" s="1"/>
  <c r="O571" i="3" s="1"/>
  <c r="G482" i="4"/>
  <c r="K482" i="4" s="1"/>
  <c r="H482" i="4"/>
  <c r="J482" i="4" s="1"/>
  <c r="G427" i="4"/>
  <c r="H375" i="4"/>
  <c r="J375" i="4" s="1"/>
  <c r="F375" i="4"/>
  <c r="H285" i="4"/>
  <c r="J285" i="4" s="1"/>
  <c r="I285" i="4"/>
  <c r="I261" i="4"/>
  <c r="G261" i="4"/>
  <c r="K261" i="4" s="1"/>
  <c r="F35" i="4"/>
  <c r="H35" i="4"/>
  <c r="J35" i="4" s="1"/>
  <c r="H100" i="3"/>
  <c r="G100" i="3"/>
  <c r="K100" i="3" s="1"/>
  <c r="F368" i="3"/>
  <c r="G368" i="3"/>
  <c r="K368" i="3" s="1"/>
  <c r="F556" i="3"/>
  <c r="G556" i="3"/>
  <c r="K556" i="3" s="1"/>
  <c r="G542" i="3"/>
  <c r="K542" i="3" s="1"/>
  <c r="H542" i="3"/>
  <c r="F527" i="4"/>
  <c r="N527" i="4"/>
  <c r="O527" i="4" s="1"/>
  <c r="I515" i="4"/>
  <c r="G499" i="4"/>
  <c r="K499" i="4" s="1"/>
  <c r="H499" i="4"/>
  <c r="J499" i="4" s="1"/>
  <c r="I499" i="4"/>
  <c r="G453" i="4"/>
  <c r="K453" i="4" s="1"/>
  <c r="F453" i="4"/>
  <c r="H453" i="4"/>
  <c r="J453" i="4" s="1"/>
  <c r="I453" i="4"/>
  <c r="G385" i="4"/>
  <c r="K385" i="4" s="1"/>
  <c r="F385" i="4"/>
  <c r="H385" i="4"/>
  <c r="J385" i="4" s="1"/>
  <c r="H287" i="4"/>
  <c r="J287" i="4" s="1"/>
  <c r="F287" i="4"/>
  <c r="I267" i="4"/>
  <c r="F267" i="4"/>
  <c r="H167" i="4"/>
  <c r="J167" i="4" s="1"/>
  <c r="H335" i="3"/>
  <c r="J331" i="3"/>
  <c r="I331" i="3" s="1"/>
  <c r="N331" i="3" s="1"/>
  <c r="O331" i="3" s="1"/>
  <c r="F574" i="3"/>
  <c r="L574" i="3" s="1"/>
  <c r="H547" i="3"/>
  <c r="J543" i="3"/>
  <c r="I543" i="3" s="1"/>
  <c r="N543" i="3" s="1"/>
  <c r="O543" i="3" s="1"/>
  <c r="G541" i="3"/>
  <c r="K541" i="3" s="1"/>
  <c r="F520" i="3"/>
  <c r="H555" i="4"/>
  <c r="J555" i="4" s="1"/>
  <c r="N555" i="4" s="1"/>
  <c r="O555" i="4" s="1"/>
  <c r="F552" i="4"/>
  <c r="H541" i="4"/>
  <c r="J541" i="4" s="1"/>
  <c r="F533" i="4"/>
  <c r="G518" i="4"/>
  <c r="K518" i="4" s="1"/>
  <c r="M518" i="4" s="1"/>
  <c r="H503" i="4"/>
  <c r="J503" i="4" s="1"/>
  <c r="F472" i="4"/>
  <c r="F468" i="4"/>
  <c r="G465" i="4"/>
  <c r="K465" i="4" s="1"/>
  <c r="F465" i="4"/>
  <c r="H465" i="4"/>
  <c r="J465" i="4" s="1"/>
  <c r="N465" i="4" s="1"/>
  <c r="O465" i="4" s="1"/>
  <c r="I461" i="4"/>
  <c r="G449" i="4"/>
  <c r="K449" i="4" s="1"/>
  <c r="H444" i="4"/>
  <c r="J444" i="4" s="1"/>
  <c r="F422" i="4"/>
  <c r="H366" i="4"/>
  <c r="J366" i="4" s="1"/>
  <c r="F329" i="4"/>
  <c r="H329" i="4"/>
  <c r="J329" i="4" s="1"/>
  <c r="H37" i="4"/>
  <c r="J37" i="4" s="1"/>
  <c r="N37" i="4" s="1"/>
  <c r="O37" i="4" s="1"/>
  <c r="F37" i="4"/>
  <c r="G37" i="4"/>
  <c r="K37" i="4" s="1"/>
  <c r="I25" i="4"/>
  <c r="F25" i="4"/>
  <c r="G25" i="4"/>
  <c r="K25" i="4" s="1"/>
  <c r="H25" i="4"/>
  <c r="J25" i="4" s="1"/>
  <c r="G424" i="4"/>
  <c r="F298" i="4"/>
  <c r="H298" i="4"/>
  <c r="J298" i="4" s="1"/>
  <c r="F218" i="4"/>
  <c r="H218" i="4"/>
  <c r="J218" i="4" s="1"/>
  <c r="H178" i="4"/>
  <c r="J178" i="4" s="1"/>
  <c r="N178" i="4" s="1"/>
  <c r="O178" i="4" s="1"/>
  <c r="F102" i="4"/>
  <c r="I102" i="4"/>
  <c r="N102" i="4" s="1"/>
  <c r="O102" i="4" s="1"/>
  <c r="G102" i="4"/>
  <c r="K102" i="4" s="1"/>
  <c r="F80" i="4"/>
  <c r="H80" i="4"/>
  <c r="J80" i="4" s="1"/>
  <c r="G32" i="4"/>
  <c r="K32" i="4" s="1"/>
  <c r="H32" i="4"/>
  <c r="J32" i="4" s="1"/>
  <c r="I32" i="4"/>
  <c r="H406" i="4"/>
  <c r="J406" i="4" s="1"/>
  <c r="F355" i="4"/>
  <c r="H355" i="4"/>
  <c r="J355" i="4" s="1"/>
  <c r="I355" i="4"/>
  <c r="G320" i="4"/>
  <c r="K320" i="4" s="1"/>
  <c r="F112" i="4"/>
  <c r="I112" i="4"/>
  <c r="G71" i="4"/>
  <c r="K71" i="4" s="1"/>
  <c r="F71" i="4"/>
  <c r="H71" i="4"/>
  <c r="J71" i="4" s="1"/>
  <c r="F56" i="4"/>
  <c r="I29" i="4"/>
  <c r="F29" i="4"/>
  <c r="H29" i="4"/>
  <c r="J29" i="4" s="1"/>
  <c r="F493" i="4"/>
  <c r="M493" i="4" s="1"/>
  <c r="H493" i="4"/>
  <c r="J493" i="4" s="1"/>
  <c r="F357" i="4"/>
  <c r="H357" i="4"/>
  <c r="J357" i="4" s="1"/>
  <c r="N357" i="4" s="1"/>
  <c r="O357" i="4" s="1"/>
  <c r="H333" i="4"/>
  <c r="J333" i="4" s="1"/>
  <c r="F333" i="4"/>
  <c r="G331" i="4"/>
  <c r="K331" i="4" s="1"/>
  <c r="M331" i="4" s="1"/>
  <c r="H331" i="4"/>
  <c r="J331" i="4" s="1"/>
  <c r="F303" i="4"/>
  <c r="F284" i="4"/>
  <c r="G284" i="4"/>
  <c r="K284" i="4" s="1"/>
  <c r="F223" i="4"/>
  <c r="H223" i="4"/>
  <c r="J223" i="4" s="1"/>
  <c r="G140" i="4"/>
  <c r="K140" i="4" s="1"/>
  <c r="M140" i="4" s="1"/>
  <c r="H140" i="4"/>
  <c r="J140" i="4" s="1"/>
  <c r="I140" i="4"/>
  <c r="F123" i="4"/>
  <c r="G123" i="4"/>
  <c r="K123" i="4" s="1"/>
  <c r="I119" i="4"/>
  <c r="F119" i="4"/>
  <c r="I64" i="4"/>
  <c r="G64" i="4"/>
  <c r="K64" i="4" s="1"/>
  <c r="M64" i="4" s="1"/>
  <c r="H64" i="4"/>
  <c r="J64" i="4" s="1"/>
  <c r="F13" i="4"/>
  <c r="M13" i="4" s="1"/>
  <c r="H13" i="4"/>
  <c r="J13" i="4" s="1"/>
  <c r="I13" i="4"/>
  <c r="H300" i="4"/>
  <c r="J300" i="4" s="1"/>
  <c r="I300" i="4"/>
  <c r="G260" i="4"/>
  <c r="K260" i="4" s="1"/>
  <c r="H173" i="4"/>
  <c r="J173" i="4" s="1"/>
  <c r="I173" i="4"/>
  <c r="H97" i="4"/>
  <c r="J97" i="4" s="1"/>
  <c r="F97" i="4"/>
  <c r="G97" i="4"/>
  <c r="K97" i="4" s="1"/>
  <c r="I97" i="4"/>
  <c r="G86" i="4"/>
  <c r="K86" i="4" s="1"/>
  <c r="I44" i="4"/>
  <c r="H44" i="4"/>
  <c r="J44" i="4" s="1"/>
  <c r="G15" i="4"/>
  <c r="K15" i="4" s="1"/>
  <c r="G355" i="4"/>
  <c r="F177" i="4"/>
  <c r="G177" i="4"/>
  <c r="K177" i="4" s="1"/>
  <c r="I177" i="4"/>
  <c r="H175" i="4"/>
  <c r="J175" i="4" s="1"/>
  <c r="F175" i="4"/>
  <c r="F165" i="4"/>
  <c r="G165" i="4"/>
  <c r="K165" i="4" s="1"/>
  <c r="I165" i="4"/>
  <c r="G31" i="4"/>
  <c r="K31" i="4" s="1"/>
  <c r="F31" i="4"/>
  <c r="H31" i="4"/>
  <c r="J31" i="4" s="1"/>
  <c r="I31" i="4"/>
  <c r="I460" i="4"/>
  <c r="H359" i="4"/>
  <c r="J359" i="4" s="1"/>
  <c r="F302" i="4"/>
  <c r="G302" i="4"/>
  <c r="K302" i="4" s="1"/>
  <c r="F217" i="4"/>
  <c r="M217" i="4" s="1"/>
  <c r="G176" i="4"/>
  <c r="K176" i="4" s="1"/>
  <c r="I172" i="4"/>
  <c r="F170" i="4"/>
  <c r="F166" i="4"/>
  <c r="G100" i="4"/>
  <c r="G38" i="4"/>
  <c r="K38" i="4" s="1"/>
  <c r="F38" i="4"/>
  <c r="I149" i="4"/>
  <c r="N149" i="4" s="1"/>
  <c r="O149" i="4" s="1"/>
  <c r="G149" i="4"/>
  <c r="K149" i="4" s="1"/>
  <c r="G122" i="4"/>
  <c r="K122" i="4" s="1"/>
  <c r="G83" i="4"/>
  <c r="F83" i="4"/>
  <c r="H73" i="4"/>
  <c r="J73" i="4" s="1"/>
  <c r="F73" i="4"/>
  <c r="F34" i="4"/>
  <c r="G34" i="4"/>
  <c r="K34" i="4" s="1"/>
  <c r="G26" i="4"/>
  <c r="K26" i="4" s="1"/>
  <c r="F26" i="4"/>
  <c r="G114" i="4"/>
  <c r="K114" i="4" s="1"/>
  <c r="M114" i="4" s="1"/>
  <c r="H114" i="4"/>
  <c r="J114" i="4" s="1"/>
  <c r="I114" i="4"/>
  <c r="G96" i="4"/>
  <c r="K96" i="4" s="1"/>
  <c r="H96" i="4"/>
  <c r="J96" i="4" s="1"/>
  <c r="N96" i="4" s="1"/>
  <c r="O96" i="4" s="1"/>
  <c r="I94" i="4"/>
  <c r="G94" i="4"/>
  <c r="K94" i="4" s="1"/>
  <c r="M94" i="4" s="1"/>
  <c r="H94" i="4"/>
  <c r="J94" i="4" s="1"/>
  <c r="G392" i="4"/>
  <c r="K392" i="4" s="1"/>
  <c r="F392" i="4"/>
  <c r="F283" i="4"/>
  <c r="I283" i="4"/>
  <c r="H278" i="4"/>
  <c r="J278" i="4" s="1"/>
  <c r="F278" i="4"/>
  <c r="F154" i="4"/>
  <c r="M154" i="4" s="1"/>
  <c r="I154" i="4"/>
  <c r="H154" i="4"/>
  <c r="J154" i="4" s="1"/>
  <c r="G141" i="4"/>
  <c r="K141" i="4" s="1"/>
  <c r="M141" i="4" s="1"/>
  <c r="I132" i="4"/>
  <c r="G79" i="4"/>
  <c r="K79" i="4" s="1"/>
  <c r="F79" i="4"/>
  <c r="H79" i="4"/>
  <c r="J79" i="4" s="1"/>
  <c r="N79" i="4" s="1"/>
  <c r="O79" i="4" s="1"/>
  <c r="F28" i="4"/>
  <c r="G28" i="4"/>
  <c r="K28" i="4" s="1"/>
  <c r="M28" i="4" s="1"/>
  <c r="L28" i="4" s="1"/>
  <c r="Q28" i="4" s="1"/>
  <c r="G156" i="4"/>
  <c r="K156" i="4" s="1"/>
  <c r="G117" i="4"/>
  <c r="K117" i="4" s="1"/>
  <c r="F117" i="4"/>
  <c r="I117" i="4"/>
  <c r="F67" i="4"/>
  <c r="G67" i="4"/>
  <c r="K67" i="4" s="1"/>
  <c r="G423" i="4"/>
  <c r="K423" i="4" s="1"/>
  <c r="H460" i="4"/>
  <c r="J460" i="4" s="1"/>
  <c r="I277" i="4"/>
  <c r="G252" i="4"/>
  <c r="K252" i="4" s="1"/>
  <c r="H187" i="4"/>
  <c r="J187" i="4" s="1"/>
  <c r="F187" i="4"/>
  <c r="H143" i="4"/>
  <c r="J143" i="4" s="1"/>
  <c r="H108" i="4"/>
  <c r="J108" i="4" s="1"/>
  <c r="N108" i="4" s="1"/>
  <c r="O108" i="4" s="1"/>
  <c r="I100" i="4"/>
  <c r="F59" i="4"/>
  <c r="G59" i="4"/>
  <c r="K59" i="4" s="1"/>
  <c r="H43" i="4"/>
  <c r="J43" i="4" s="1"/>
  <c r="N248" i="4"/>
  <c r="O248" i="4" s="1"/>
  <c r="F247" i="4"/>
  <c r="H148" i="4"/>
  <c r="J148" i="4" s="1"/>
  <c r="H111" i="4"/>
  <c r="J111" i="4" s="1"/>
  <c r="H85" i="4"/>
  <c r="J85" i="4" s="1"/>
  <c r="F55" i="4"/>
  <c r="I55" i="4"/>
  <c r="N55" i="4" s="1"/>
  <c r="O55" i="4" s="1"/>
  <c r="H40" i="4"/>
  <c r="J40" i="4" s="1"/>
  <c r="F14" i="4"/>
  <c r="M14" i="4" s="1"/>
  <c r="L14" i="4" s="1"/>
  <c r="I14" i="4"/>
  <c r="N14" i="4" s="1"/>
  <c r="O14" i="4" s="1"/>
  <c r="G319" i="4"/>
  <c r="K319" i="4" s="1"/>
  <c r="I148" i="4"/>
  <c r="I99" i="4"/>
  <c r="I82" i="4"/>
  <c r="I190" i="4"/>
  <c r="G190" i="4"/>
  <c r="K190" i="4" s="1"/>
  <c r="H190" i="4"/>
  <c r="J190" i="4" s="1"/>
  <c r="F190" i="4"/>
  <c r="I17" i="4"/>
  <c r="F17" i="4"/>
  <c r="G17" i="4"/>
  <c r="K17" i="4" s="1"/>
  <c r="H17" i="4"/>
  <c r="J17" i="4" s="1"/>
  <c r="G573" i="4"/>
  <c r="K573" i="4" s="1"/>
  <c r="H573" i="4"/>
  <c r="J573" i="4" s="1"/>
  <c r="F573" i="4"/>
  <c r="I573" i="4"/>
  <c r="I413" i="4"/>
  <c r="G413" i="4"/>
  <c r="K413" i="4" s="1"/>
  <c r="H413" i="4"/>
  <c r="J413" i="4" s="1"/>
  <c r="F413" i="4"/>
  <c r="H561" i="4"/>
  <c r="J561" i="4" s="1"/>
  <c r="G561" i="4"/>
  <c r="K561" i="4" s="1"/>
  <c r="F561" i="4"/>
  <c r="I561" i="4"/>
  <c r="G179" i="4"/>
  <c r="I179" i="4"/>
  <c r="F179" i="4"/>
  <c r="H179" i="4"/>
  <c r="J179" i="4" s="1"/>
  <c r="I562" i="4"/>
  <c r="G562" i="4"/>
  <c r="K562" i="4" s="1"/>
  <c r="H562" i="4"/>
  <c r="J562" i="4" s="1"/>
  <c r="F562" i="4"/>
  <c r="F379" i="4"/>
  <c r="G379" i="4"/>
  <c r="K379" i="4" s="1"/>
  <c r="H379" i="4"/>
  <c r="J379" i="4" s="1"/>
  <c r="I379" i="4"/>
  <c r="G549" i="4"/>
  <c r="K549" i="4" s="1"/>
  <c r="F549" i="4"/>
  <c r="H549" i="4"/>
  <c r="J549" i="4" s="1"/>
  <c r="I549" i="4"/>
  <c r="G408" i="4"/>
  <c r="K408" i="4" s="1"/>
  <c r="H408" i="4"/>
  <c r="J408" i="4" s="1"/>
  <c r="I408" i="4"/>
  <c r="F408" i="4"/>
  <c r="F68" i="4"/>
  <c r="G68" i="4"/>
  <c r="K68" i="4" s="1"/>
  <c r="M68" i="4" s="1"/>
  <c r="H68" i="4"/>
  <c r="J68" i="4" s="1"/>
  <c r="I68" i="4"/>
  <c r="G130" i="4"/>
  <c r="K130" i="4" s="1"/>
  <c r="H130" i="4"/>
  <c r="J130" i="4" s="1"/>
  <c r="I130" i="4"/>
  <c r="F130" i="4"/>
  <c r="I574" i="4"/>
  <c r="F574" i="4"/>
  <c r="G574" i="4"/>
  <c r="K574" i="4" s="1"/>
  <c r="H574" i="4"/>
  <c r="J574" i="4" s="1"/>
  <c r="G390" i="4"/>
  <c r="K390" i="4" s="1"/>
  <c r="I390" i="4"/>
  <c r="F390" i="4"/>
  <c r="H390" i="4"/>
  <c r="J390" i="4" s="1"/>
  <c r="M481" i="4"/>
  <c r="L481" i="4" s="1"/>
  <c r="Q481" i="4" s="1"/>
  <c r="I470" i="4"/>
  <c r="G470" i="4"/>
  <c r="K470" i="4" s="1"/>
  <c r="H470" i="4"/>
  <c r="J470" i="4" s="1"/>
  <c r="F470" i="4"/>
  <c r="G304" i="4"/>
  <c r="K304" i="4" s="1"/>
  <c r="I304" i="4"/>
  <c r="H304" i="4"/>
  <c r="J304" i="4" s="1"/>
  <c r="F304" i="4"/>
  <c r="H168" i="4"/>
  <c r="J168" i="4" s="1"/>
  <c r="F168" i="4"/>
  <c r="G168" i="4"/>
  <c r="K168" i="4" s="1"/>
  <c r="I168" i="4"/>
  <c r="I437" i="4"/>
  <c r="G437" i="4"/>
  <c r="K437" i="4" s="1"/>
  <c r="F437" i="4"/>
  <c r="H437" i="4"/>
  <c r="J437" i="4" s="1"/>
  <c r="G340" i="4"/>
  <c r="I340" i="4"/>
  <c r="F340" i="4"/>
  <c r="H340" i="4"/>
  <c r="J340" i="4" s="1"/>
  <c r="I550" i="4"/>
  <c r="G550" i="4"/>
  <c r="K550" i="4" s="1"/>
  <c r="H550" i="4"/>
  <c r="J550" i="4" s="1"/>
  <c r="F550" i="4"/>
  <c r="I317" i="4"/>
  <c r="G317" i="4"/>
  <c r="K317" i="4" s="1"/>
  <c r="H317" i="4"/>
  <c r="J317" i="4" s="1"/>
  <c r="F317" i="4"/>
  <c r="F269" i="4"/>
  <c r="H269" i="4"/>
  <c r="J269" i="4" s="1"/>
  <c r="I269" i="4"/>
  <c r="G269" i="4"/>
  <c r="K269" i="4" s="1"/>
  <c r="G450" i="4"/>
  <c r="K450" i="4" s="1"/>
  <c r="G400" i="4"/>
  <c r="K400" i="4" s="1"/>
  <c r="I400" i="4"/>
  <c r="G352" i="4"/>
  <c r="K352" i="4" s="1"/>
  <c r="I352" i="4"/>
  <c r="F352" i="4"/>
  <c r="G330" i="4"/>
  <c r="K330" i="4" s="1"/>
  <c r="G327" i="4"/>
  <c r="H327" i="4"/>
  <c r="J327" i="4" s="1"/>
  <c r="I327" i="4"/>
  <c r="G297" i="4"/>
  <c r="K297" i="4" s="1"/>
  <c r="F197" i="4"/>
  <c r="I572" i="4"/>
  <c r="I548" i="4"/>
  <c r="I425" i="4"/>
  <c r="K425" i="4"/>
  <c r="H425" i="4"/>
  <c r="J425" i="4" s="1"/>
  <c r="H301" i="4"/>
  <c r="J301" i="4" s="1"/>
  <c r="G301" i="4"/>
  <c r="K301" i="4" s="1"/>
  <c r="I301" i="4"/>
  <c r="G182" i="4"/>
  <c r="K182" i="4" s="1"/>
  <c r="I182" i="4"/>
  <c r="H182" i="4"/>
  <c r="J182" i="4" s="1"/>
  <c r="F182" i="4"/>
  <c r="F559" i="4"/>
  <c r="G559" i="4"/>
  <c r="K559" i="4" s="1"/>
  <c r="G471" i="4"/>
  <c r="K471" i="4" s="1"/>
  <c r="F471" i="4"/>
  <c r="I471" i="4"/>
  <c r="G442" i="4"/>
  <c r="K442" i="4" s="1"/>
  <c r="I442" i="4"/>
  <c r="G438" i="4"/>
  <c r="K438" i="4" s="1"/>
  <c r="H438" i="4"/>
  <c r="J438" i="4" s="1"/>
  <c r="I438" i="4"/>
  <c r="G334" i="4"/>
  <c r="K334" i="4" s="1"/>
  <c r="I334" i="4"/>
  <c r="F75" i="4"/>
  <c r="I75" i="4"/>
  <c r="H75" i="4"/>
  <c r="J75" i="4" s="1"/>
  <c r="G75" i="4"/>
  <c r="I546" i="4"/>
  <c r="G414" i="4"/>
  <c r="H414" i="4"/>
  <c r="J414" i="4" s="1"/>
  <c r="I414" i="4"/>
  <c r="G328" i="4"/>
  <c r="K328" i="4" s="1"/>
  <c r="I328" i="4"/>
  <c r="H328" i="4"/>
  <c r="J328" i="4" s="1"/>
  <c r="G324" i="4"/>
  <c r="K324" i="4" s="1"/>
  <c r="F324" i="4"/>
  <c r="F208" i="4"/>
  <c r="H208" i="4"/>
  <c r="J208" i="4" s="1"/>
  <c r="G208" i="4"/>
  <c r="I208" i="4"/>
  <c r="F185" i="4"/>
  <c r="G185" i="4"/>
  <c r="K185" i="4" s="1"/>
  <c r="H185" i="4"/>
  <c r="J185" i="4" s="1"/>
  <c r="N185" i="4" s="1"/>
  <c r="O185" i="4" s="1"/>
  <c r="F87" i="4"/>
  <c r="I87" i="4"/>
  <c r="H87" i="4"/>
  <c r="J87" i="4" s="1"/>
  <c r="G87" i="4"/>
  <c r="I377" i="4"/>
  <c r="G377" i="4"/>
  <c r="K377" i="4" s="1"/>
  <c r="F377" i="4"/>
  <c r="H377" i="4"/>
  <c r="J377" i="4" s="1"/>
  <c r="G306" i="4"/>
  <c r="H306" i="4"/>
  <c r="J306" i="4" s="1"/>
  <c r="H295" i="4"/>
  <c r="J295" i="4" s="1"/>
  <c r="I295" i="4"/>
  <c r="G292" i="4"/>
  <c r="I292" i="4"/>
  <c r="H292" i="4"/>
  <c r="J292" i="4" s="1"/>
  <c r="N292" i="4" s="1"/>
  <c r="O292" i="4" s="1"/>
  <c r="H222" i="4"/>
  <c r="J222" i="4" s="1"/>
  <c r="N222" i="4" s="1"/>
  <c r="O222" i="4" s="1"/>
  <c r="F222" i="4"/>
  <c r="G222" i="4"/>
  <c r="K222" i="4" s="1"/>
  <c r="G522" i="4"/>
  <c r="I522" i="4"/>
  <c r="G486" i="4"/>
  <c r="I486" i="4"/>
  <c r="I454" i="4"/>
  <c r="K454" i="4"/>
  <c r="H454" i="4"/>
  <c r="J454" i="4" s="1"/>
  <c r="H349" i="4"/>
  <c r="J349" i="4" s="1"/>
  <c r="I349" i="4"/>
  <c r="I332" i="4"/>
  <c r="N332" i="4" s="1"/>
  <c r="O332" i="4" s="1"/>
  <c r="F332" i="4"/>
  <c r="G279" i="4"/>
  <c r="K279" i="4" s="1"/>
  <c r="F279" i="4"/>
  <c r="I275" i="4"/>
  <c r="G275" i="4"/>
  <c r="K275" i="4" s="1"/>
  <c r="F275" i="4"/>
  <c r="H275" i="4"/>
  <c r="J275" i="4" s="1"/>
  <c r="N275" i="4" s="1"/>
  <c r="O275" i="4" s="1"/>
  <c r="I272" i="4"/>
  <c r="N272" i="4" s="1"/>
  <c r="O272" i="4" s="1"/>
  <c r="F272" i="4"/>
  <c r="G272" i="4"/>
  <c r="K272" i="4" s="1"/>
  <c r="F245" i="4"/>
  <c r="H245" i="4"/>
  <c r="J245" i="4" s="1"/>
  <c r="N245" i="4" s="1"/>
  <c r="O245" i="4" s="1"/>
  <c r="G245" i="4"/>
  <c r="K245" i="4" s="1"/>
  <c r="G191" i="4"/>
  <c r="K191" i="4" s="1"/>
  <c r="I191" i="4"/>
  <c r="F191" i="4"/>
  <c r="H191" i="4"/>
  <c r="J191" i="4" s="1"/>
  <c r="H138" i="4"/>
  <c r="J138" i="4" s="1"/>
  <c r="K138" i="4"/>
  <c r="F138" i="4"/>
  <c r="I138" i="4"/>
  <c r="F555" i="4"/>
  <c r="G555" i="4"/>
  <c r="K555" i="4" s="1"/>
  <c r="G543" i="4"/>
  <c r="K543" i="4" s="1"/>
  <c r="F543" i="4"/>
  <c r="G360" i="4"/>
  <c r="K360" i="4" s="1"/>
  <c r="F360" i="4"/>
  <c r="H360" i="4"/>
  <c r="J360" i="4" s="1"/>
  <c r="N360" i="4" s="1"/>
  <c r="O360" i="4" s="1"/>
  <c r="G346" i="4"/>
  <c r="K346" i="4" s="1"/>
  <c r="I346" i="4"/>
  <c r="F346" i="4"/>
  <c r="H346" i="4"/>
  <c r="J346" i="4" s="1"/>
  <c r="F325" i="4"/>
  <c r="F307" i="4"/>
  <c r="H290" i="4"/>
  <c r="J290" i="4" s="1"/>
  <c r="F39" i="4"/>
  <c r="I39" i="4"/>
  <c r="H39" i="4"/>
  <c r="J39" i="4" s="1"/>
  <c r="G39" i="4"/>
  <c r="H572" i="4"/>
  <c r="J572" i="4" s="1"/>
  <c r="G537" i="4"/>
  <c r="K537" i="4" s="1"/>
  <c r="I537" i="4"/>
  <c r="N537" i="4" s="1"/>
  <c r="O537" i="4" s="1"/>
  <c r="F537" i="4"/>
  <c r="G534" i="4"/>
  <c r="K534" i="4" s="1"/>
  <c r="I534" i="4"/>
  <c r="F534" i="4"/>
  <c r="H534" i="4"/>
  <c r="J534" i="4" s="1"/>
  <c r="G519" i="4"/>
  <c r="K519" i="4" s="1"/>
  <c r="I519" i="4"/>
  <c r="N519" i="4" s="1"/>
  <c r="O519" i="4" s="1"/>
  <c r="F519" i="4"/>
  <c r="H494" i="4"/>
  <c r="J494" i="4" s="1"/>
  <c r="G483" i="4"/>
  <c r="K483" i="4" s="1"/>
  <c r="F483" i="4"/>
  <c r="I483" i="4"/>
  <c r="N483" i="4" s="1"/>
  <c r="O483" i="4" s="1"/>
  <c r="H400" i="4"/>
  <c r="J400" i="4" s="1"/>
  <c r="G572" i="4"/>
  <c r="K572" i="4" s="1"/>
  <c r="G560" i="4"/>
  <c r="G548" i="4"/>
  <c r="K548" i="4" s="1"/>
  <c r="K544" i="4"/>
  <c r="M544" i="4" s="1"/>
  <c r="L544" i="4" s="1"/>
  <c r="Q544" i="4" s="1"/>
  <c r="H536" i="4"/>
  <c r="J536" i="4" s="1"/>
  <c r="F535" i="4"/>
  <c r="G531" i="4"/>
  <c r="K531" i="4" s="1"/>
  <c r="I531" i="4"/>
  <c r="N531" i="4" s="1"/>
  <c r="O531" i="4" s="1"/>
  <c r="F531" i="4"/>
  <c r="G525" i="4"/>
  <c r="K525" i="4" s="1"/>
  <c r="I525" i="4"/>
  <c r="N525" i="4" s="1"/>
  <c r="O525" i="4" s="1"/>
  <c r="F525" i="4"/>
  <c r="H518" i="4"/>
  <c r="J518" i="4" s="1"/>
  <c r="F517" i="4"/>
  <c r="G513" i="4"/>
  <c r="K513" i="4" s="1"/>
  <c r="I513" i="4"/>
  <c r="N513" i="4" s="1"/>
  <c r="O513" i="4" s="1"/>
  <c r="F513" i="4"/>
  <c r="G507" i="4"/>
  <c r="K507" i="4" s="1"/>
  <c r="I507" i="4"/>
  <c r="N507" i="4" s="1"/>
  <c r="O507" i="4" s="1"/>
  <c r="F507" i="4"/>
  <c r="H500" i="4"/>
  <c r="J500" i="4" s="1"/>
  <c r="F499" i="4"/>
  <c r="G495" i="4"/>
  <c r="K495" i="4" s="1"/>
  <c r="I495" i="4"/>
  <c r="N495" i="4" s="1"/>
  <c r="O495" i="4" s="1"/>
  <c r="F495" i="4"/>
  <c r="G489" i="4"/>
  <c r="K489" i="4" s="1"/>
  <c r="I489" i="4"/>
  <c r="F489" i="4"/>
  <c r="G480" i="4"/>
  <c r="K480" i="4" s="1"/>
  <c r="F480" i="4"/>
  <c r="F450" i="4"/>
  <c r="F423" i="4"/>
  <c r="G412" i="4"/>
  <c r="K412" i="4" s="1"/>
  <c r="I412" i="4"/>
  <c r="F412" i="4"/>
  <c r="H412" i="4"/>
  <c r="J412" i="4" s="1"/>
  <c r="F404" i="4"/>
  <c r="F400" i="4"/>
  <c r="I397" i="4"/>
  <c r="I389" i="4"/>
  <c r="G389" i="4"/>
  <c r="I387" i="4"/>
  <c r="N387" i="4" s="1"/>
  <c r="O387" i="4" s="1"/>
  <c r="I369" i="4"/>
  <c r="N369" i="4" s="1"/>
  <c r="O369" i="4" s="1"/>
  <c r="G364" i="4"/>
  <c r="K364" i="4" s="1"/>
  <c r="I364" i="4"/>
  <c r="H352" i="4"/>
  <c r="J352" i="4" s="1"/>
  <c r="I348" i="4"/>
  <c r="N348" i="4" s="1"/>
  <c r="O348" i="4" s="1"/>
  <c r="F343" i="4"/>
  <c r="G343" i="4"/>
  <c r="K343" i="4" s="1"/>
  <c r="F330" i="4"/>
  <c r="I329" i="4"/>
  <c r="G329" i="4"/>
  <c r="K329" i="4" s="1"/>
  <c r="F327" i="4"/>
  <c r="I299" i="4"/>
  <c r="G299" i="4"/>
  <c r="F297" i="4"/>
  <c r="I293" i="4"/>
  <c r="G293" i="4"/>
  <c r="K293" i="4" s="1"/>
  <c r="F293" i="4"/>
  <c r="H293" i="4"/>
  <c r="J293" i="4" s="1"/>
  <c r="G280" i="4"/>
  <c r="I280" i="4"/>
  <c r="H280" i="4"/>
  <c r="J280" i="4" s="1"/>
  <c r="G256" i="4"/>
  <c r="K256" i="4" s="1"/>
  <c r="I256" i="4"/>
  <c r="K246" i="4"/>
  <c r="F246" i="4"/>
  <c r="I246" i="4"/>
  <c r="H246" i="4"/>
  <c r="J246" i="4" s="1"/>
  <c r="F209" i="4"/>
  <c r="M209" i="4" s="1"/>
  <c r="H209" i="4"/>
  <c r="J209" i="4" s="1"/>
  <c r="I209" i="4"/>
  <c r="G197" i="4"/>
  <c r="K197" i="4" s="1"/>
  <c r="I344" i="4"/>
  <c r="F344" i="4"/>
  <c r="G344" i="4"/>
  <c r="K344" i="4" s="1"/>
  <c r="H344" i="4"/>
  <c r="J344" i="4" s="1"/>
  <c r="I290" i="4"/>
  <c r="F257" i="4"/>
  <c r="H257" i="4"/>
  <c r="J257" i="4" s="1"/>
  <c r="K257" i="4"/>
  <c r="F220" i="4"/>
  <c r="H220" i="4"/>
  <c r="J220" i="4" s="1"/>
  <c r="G220" i="4"/>
  <c r="I220" i="4"/>
  <c r="H205" i="4"/>
  <c r="J205" i="4" s="1"/>
  <c r="F205" i="4"/>
  <c r="I205" i="4"/>
  <c r="K205" i="4"/>
  <c r="H433" i="4"/>
  <c r="J433" i="4" s="1"/>
  <c r="K433" i="4"/>
  <c r="H409" i="4"/>
  <c r="J409" i="4" s="1"/>
  <c r="I365" i="4"/>
  <c r="N365" i="4" s="1"/>
  <c r="O365" i="4" s="1"/>
  <c r="G365" i="4"/>
  <c r="K365" i="4" s="1"/>
  <c r="G313" i="4"/>
  <c r="K313" i="4" s="1"/>
  <c r="H313" i="4"/>
  <c r="J313" i="4" s="1"/>
  <c r="N313" i="4" s="1"/>
  <c r="O313" i="4" s="1"/>
  <c r="G294" i="4"/>
  <c r="K294" i="4" s="1"/>
  <c r="H294" i="4"/>
  <c r="J294" i="4" s="1"/>
  <c r="I294" i="4"/>
  <c r="G274" i="4"/>
  <c r="K274" i="4" s="1"/>
  <c r="I274" i="4"/>
  <c r="F274" i="4"/>
  <c r="H274" i="4"/>
  <c r="J274" i="4" s="1"/>
  <c r="M147" i="4"/>
  <c r="G420" i="4"/>
  <c r="K420" i="4" s="1"/>
  <c r="I255" i="4"/>
  <c r="G255" i="4"/>
  <c r="K255" i="4" s="1"/>
  <c r="H255" i="4"/>
  <c r="J255" i="4" s="1"/>
  <c r="F239" i="4"/>
  <c r="H239" i="4"/>
  <c r="J239" i="4" s="1"/>
  <c r="G239" i="4"/>
  <c r="K239" i="4" s="1"/>
  <c r="I239" i="4"/>
  <c r="F221" i="4"/>
  <c r="G221" i="4"/>
  <c r="K221" i="4" s="1"/>
  <c r="H221" i="4"/>
  <c r="J221" i="4" s="1"/>
  <c r="H216" i="4"/>
  <c r="J216" i="4" s="1"/>
  <c r="F216" i="4"/>
  <c r="H198" i="4"/>
  <c r="J198" i="4" s="1"/>
  <c r="F198" i="4"/>
  <c r="G198" i="4"/>
  <c r="K198" i="4" s="1"/>
  <c r="G426" i="4"/>
  <c r="K426" i="4" s="1"/>
  <c r="M426" i="4" s="1"/>
  <c r="H426" i="4"/>
  <c r="J426" i="4" s="1"/>
  <c r="I426" i="4"/>
  <c r="I383" i="4"/>
  <c r="N383" i="4" s="1"/>
  <c r="O383" i="4" s="1"/>
  <c r="G383" i="4"/>
  <c r="K383" i="4" s="1"/>
  <c r="F383" i="4"/>
  <c r="G244" i="4"/>
  <c r="K244" i="4" s="1"/>
  <c r="I244" i="4"/>
  <c r="G230" i="4"/>
  <c r="K230" i="4" s="1"/>
  <c r="I230" i="4"/>
  <c r="H230" i="4"/>
  <c r="J230" i="4" s="1"/>
  <c r="F230" i="4"/>
  <c r="F101" i="4"/>
  <c r="H101" i="4"/>
  <c r="J101" i="4" s="1"/>
  <c r="I101" i="4"/>
  <c r="G101" i="4"/>
  <c r="K101" i="4" s="1"/>
  <c r="I545" i="4"/>
  <c r="G472" i="4"/>
  <c r="K472" i="4" s="1"/>
  <c r="I410" i="4"/>
  <c r="H410" i="4"/>
  <c r="J410" i="4" s="1"/>
  <c r="I398" i="4"/>
  <c r="H398" i="4"/>
  <c r="J398" i="4" s="1"/>
  <c r="G388" i="4"/>
  <c r="K388" i="4" s="1"/>
  <c r="I388" i="4"/>
  <c r="F388" i="4"/>
  <c r="H388" i="4"/>
  <c r="J388" i="4" s="1"/>
  <c r="I380" i="4"/>
  <c r="K380" i="4"/>
  <c r="F380" i="4"/>
  <c r="H380" i="4"/>
  <c r="J380" i="4" s="1"/>
  <c r="G540" i="4"/>
  <c r="I540" i="4"/>
  <c r="I434" i="4"/>
  <c r="N434" i="4" s="1"/>
  <c r="O434" i="4" s="1"/>
  <c r="G418" i="4"/>
  <c r="K418" i="4" s="1"/>
  <c r="I418" i="4"/>
  <c r="N418" i="4" s="1"/>
  <c r="O418" i="4" s="1"/>
  <c r="F418" i="4"/>
  <c r="K409" i="4"/>
  <c r="G342" i="4"/>
  <c r="K342" i="4" s="1"/>
  <c r="H342" i="4"/>
  <c r="J342" i="4" s="1"/>
  <c r="N342" i="4" s="1"/>
  <c r="O342" i="4" s="1"/>
  <c r="F342" i="4"/>
  <c r="F78" i="4"/>
  <c r="I78" i="4"/>
  <c r="H78" i="4"/>
  <c r="J78" i="4" s="1"/>
  <c r="G78" i="4"/>
  <c r="K78" i="4" s="1"/>
  <c r="F567" i="4"/>
  <c r="G567" i="4"/>
  <c r="K567" i="4" s="1"/>
  <c r="H542" i="4"/>
  <c r="J542" i="4" s="1"/>
  <c r="I542" i="4"/>
  <c r="I523" i="4"/>
  <c r="I478" i="4"/>
  <c r="F478" i="4"/>
  <c r="G354" i="4"/>
  <c r="K354" i="4" s="1"/>
  <c r="H354" i="4"/>
  <c r="J354" i="4" s="1"/>
  <c r="I354" i="4"/>
  <c r="I311" i="4"/>
  <c r="N311" i="4" s="1"/>
  <c r="O311" i="4" s="1"/>
  <c r="G311" i="4"/>
  <c r="K311" i="4" s="1"/>
  <c r="F311" i="4"/>
  <c r="F226" i="4"/>
  <c r="G226" i="4"/>
  <c r="K226" i="4" s="1"/>
  <c r="I578" i="4"/>
  <c r="H548" i="4"/>
  <c r="J548" i="4" s="1"/>
  <c r="H530" i="4"/>
  <c r="J530" i="4" s="1"/>
  <c r="N530" i="4" s="1"/>
  <c r="O530" i="4" s="1"/>
  <c r="G501" i="4"/>
  <c r="K501" i="4" s="1"/>
  <c r="I501" i="4"/>
  <c r="F501" i="4"/>
  <c r="G456" i="4"/>
  <c r="K456" i="4" s="1"/>
  <c r="F456" i="4"/>
  <c r="H456" i="4"/>
  <c r="J456" i="4" s="1"/>
  <c r="N456" i="4" s="1"/>
  <c r="O456" i="4" s="1"/>
  <c r="F415" i="4"/>
  <c r="M415" i="4" s="1"/>
  <c r="H415" i="4"/>
  <c r="J415" i="4" s="1"/>
  <c r="I415" i="4"/>
  <c r="G381" i="4"/>
  <c r="K381" i="4" s="1"/>
  <c r="F381" i="4"/>
  <c r="H330" i="4"/>
  <c r="J330" i="4" s="1"/>
  <c r="G316" i="4"/>
  <c r="K316" i="4" s="1"/>
  <c r="I316" i="4"/>
  <c r="H316" i="4"/>
  <c r="J316" i="4" s="1"/>
  <c r="F316" i="4"/>
  <c r="I257" i="4"/>
  <c r="F240" i="4"/>
  <c r="G240" i="4"/>
  <c r="K240" i="4" s="1"/>
  <c r="I240" i="4"/>
  <c r="H240" i="4"/>
  <c r="J240" i="4" s="1"/>
  <c r="H157" i="4"/>
  <c r="J157" i="4" s="1"/>
  <c r="F157" i="4"/>
  <c r="I157" i="4"/>
  <c r="G157" i="4"/>
  <c r="K157" i="4" s="1"/>
  <c r="F572" i="4"/>
  <c r="I559" i="4"/>
  <c r="F548" i="4"/>
  <c r="H546" i="4"/>
  <c r="J546" i="4" s="1"/>
  <c r="K532" i="4"/>
  <c r="F526" i="4"/>
  <c r="G526" i="4"/>
  <c r="K526" i="4" s="1"/>
  <c r="F508" i="4"/>
  <c r="G508" i="4"/>
  <c r="K508" i="4" s="1"/>
  <c r="F490" i="4"/>
  <c r="G490" i="4"/>
  <c r="K490" i="4" s="1"/>
  <c r="G468" i="4"/>
  <c r="K468" i="4" s="1"/>
  <c r="H442" i="4"/>
  <c r="J442" i="4" s="1"/>
  <c r="I440" i="4"/>
  <c r="G436" i="4"/>
  <c r="K436" i="4" s="1"/>
  <c r="I436" i="4"/>
  <c r="F433" i="4"/>
  <c r="F425" i="4"/>
  <c r="H420" i="4"/>
  <c r="J420" i="4" s="1"/>
  <c r="N420" i="4" s="1"/>
  <c r="O420" i="4" s="1"/>
  <c r="F409" i="4"/>
  <c r="I407" i="4"/>
  <c r="G407" i="4"/>
  <c r="K407" i="4" s="1"/>
  <c r="G396" i="4"/>
  <c r="K396" i="4" s="1"/>
  <c r="H396" i="4"/>
  <c r="J396" i="4" s="1"/>
  <c r="I396" i="4"/>
  <c r="I368" i="4"/>
  <c r="N368" i="4" s="1"/>
  <c r="O368" i="4" s="1"/>
  <c r="F368" i="4"/>
  <c r="G368" i="4"/>
  <c r="K368" i="4" s="1"/>
  <c r="F365" i="4"/>
  <c r="G339" i="4"/>
  <c r="K339" i="4" s="1"/>
  <c r="I339" i="4"/>
  <c r="F339" i="4"/>
  <c r="H334" i="4"/>
  <c r="J334" i="4" s="1"/>
  <c r="G333" i="4"/>
  <c r="K333" i="4" s="1"/>
  <c r="I333" i="4"/>
  <c r="F313" i="4"/>
  <c r="F301" i="4"/>
  <c r="F294" i="4"/>
  <c r="G273" i="4"/>
  <c r="K273" i="4" s="1"/>
  <c r="F273" i="4"/>
  <c r="H273" i="4"/>
  <c r="J273" i="4" s="1"/>
  <c r="I273" i="4"/>
  <c r="F264" i="4"/>
  <c r="G264" i="4"/>
  <c r="K264" i="4" s="1"/>
  <c r="I264" i="4"/>
  <c r="N264" i="4" s="1"/>
  <c r="O264" i="4" s="1"/>
  <c r="H229" i="4"/>
  <c r="J229" i="4" s="1"/>
  <c r="F229" i="4"/>
  <c r="I229" i="4"/>
  <c r="G229" i="4"/>
  <c r="K229" i="4" s="1"/>
  <c r="G227" i="4"/>
  <c r="K227" i="4" s="1"/>
  <c r="I227" i="4"/>
  <c r="F227" i="4"/>
  <c r="H227" i="4"/>
  <c r="J227" i="4" s="1"/>
  <c r="I216" i="4"/>
  <c r="G215" i="4"/>
  <c r="K215" i="4" s="1"/>
  <c r="I215" i="4"/>
  <c r="H215" i="4"/>
  <c r="J215" i="4" s="1"/>
  <c r="F212" i="4"/>
  <c r="I212" i="4"/>
  <c r="I53" i="4"/>
  <c r="G53" i="4"/>
  <c r="K53" i="4" s="1"/>
  <c r="H53" i="4"/>
  <c r="J53" i="4" s="1"/>
  <c r="F53" i="4"/>
  <c r="F48" i="4"/>
  <c r="I48" i="4"/>
  <c r="H48" i="4"/>
  <c r="J48" i="4" s="1"/>
  <c r="G48" i="4"/>
  <c r="K48" i="4" s="1"/>
  <c r="F45" i="4"/>
  <c r="I45" i="4"/>
  <c r="G45" i="4"/>
  <c r="H45" i="4"/>
  <c r="J45" i="4" s="1"/>
  <c r="I404" i="4"/>
  <c r="G404" i="4"/>
  <c r="H404" i="4"/>
  <c r="J404" i="4" s="1"/>
  <c r="I281" i="4"/>
  <c r="G281" i="4"/>
  <c r="K281" i="4" s="1"/>
  <c r="M281" i="4" s="1"/>
  <c r="F232" i="4"/>
  <c r="H232" i="4"/>
  <c r="J232" i="4" s="1"/>
  <c r="G232" i="4"/>
  <c r="K232" i="4" s="1"/>
  <c r="I232" i="4"/>
  <c r="I560" i="4"/>
  <c r="G397" i="4"/>
  <c r="H397" i="4"/>
  <c r="J397" i="4" s="1"/>
  <c r="G310" i="4"/>
  <c r="K310" i="4" s="1"/>
  <c r="I310" i="4"/>
  <c r="F310" i="4"/>
  <c r="H310" i="4"/>
  <c r="J310" i="4" s="1"/>
  <c r="F571" i="4"/>
  <c r="G571" i="4"/>
  <c r="K571" i="4" s="1"/>
  <c r="F547" i="4"/>
  <c r="G547" i="4"/>
  <c r="K547" i="4" s="1"/>
  <c r="F451" i="4"/>
  <c r="H451" i="4"/>
  <c r="J451" i="4" s="1"/>
  <c r="N451" i="4" s="1"/>
  <c r="O451" i="4" s="1"/>
  <c r="G417" i="4"/>
  <c r="K417" i="4" s="1"/>
  <c r="F417" i="4"/>
  <c r="G387" i="4"/>
  <c r="K387" i="4" s="1"/>
  <c r="G376" i="4"/>
  <c r="K376" i="4" s="1"/>
  <c r="I376" i="4"/>
  <c r="F376" i="4"/>
  <c r="G369" i="4"/>
  <c r="K369" i="4" s="1"/>
  <c r="G348" i="4"/>
  <c r="K348" i="4" s="1"/>
  <c r="I341" i="4"/>
  <c r="G341" i="4"/>
  <c r="K341" i="4" s="1"/>
  <c r="F341" i="4"/>
  <c r="G318" i="4"/>
  <c r="K318" i="4" s="1"/>
  <c r="F318" i="4"/>
  <c r="H318" i="4"/>
  <c r="J318" i="4" s="1"/>
  <c r="I305" i="4"/>
  <c r="N305" i="4" s="1"/>
  <c r="O305" i="4" s="1"/>
  <c r="G305" i="4"/>
  <c r="K305" i="4" s="1"/>
  <c r="F21" i="4"/>
  <c r="H21" i="4"/>
  <c r="J21" i="4" s="1"/>
  <c r="I21" i="4"/>
  <c r="G21" i="4"/>
  <c r="F18" i="4"/>
  <c r="H18" i="4"/>
  <c r="J18" i="4" s="1"/>
  <c r="I18" i="4"/>
  <c r="G18" i="4"/>
  <c r="K18" i="4" s="1"/>
  <c r="I570" i="4"/>
  <c r="I558" i="4"/>
  <c r="I353" i="4"/>
  <c r="G353" i="4"/>
  <c r="K353" i="4" s="1"/>
  <c r="M353" i="4" s="1"/>
  <c r="H353" i="4"/>
  <c r="J353" i="4" s="1"/>
  <c r="G282" i="4"/>
  <c r="K282" i="4" s="1"/>
  <c r="I278" i="4"/>
  <c r="H228" i="4"/>
  <c r="J228" i="4" s="1"/>
  <c r="F228" i="4"/>
  <c r="K228" i="4"/>
  <c r="I228" i="4"/>
  <c r="I569" i="4"/>
  <c r="I557" i="4"/>
  <c r="H452" i="4"/>
  <c r="J452" i="4" s="1"/>
  <c r="G363" i="4"/>
  <c r="K363" i="4" s="1"/>
  <c r="I363" i="4"/>
  <c r="N363" i="4" s="1"/>
  <c r="O363" i="4" s="1"/>
  <c r="F363" i="4"/>
  <c r="G267" i="4"/>
  <c r="K267" i="4" s="1"/>
  <c r="H267" i="4"/>
  <c r="J267" i="4" s="1"/>
  <c r="F263" i="4"/>
  <c r="H263" i="4"/>
  <c r="J263" i="4" s="1"/>
  <c r="G263" i="4"/>
  <c r="K263" i="4" s="1"/>
  <c r="I263" i="4"/>
  <c r="G504" i="4"/>
  <c r="I504" i="4"/>
  <c r="G474" i="4"/>
  <c r="K474" i="4" s="1"/>
  <c r="I474" i="4"/>
  <c r="N474" i="4" s="1"/>
  <c r="O474" i="4" s="1"/>
  <c r="H439" i="4"/>
  <c r="J439" i="4" s="1"/>
  <c r="I439" i="4"/>
  <c r="I401" i="4"/>
  <c r="G401" i="4"/>
  <c r="K401" i="4" s="1"/>
  <c r="G315" i="4"/>
  <c r="H315" i="4"/>
  <c r="J315" i="4" s="1"/>
  <c r="I315" i="4"/>
  <c r="G298" i="4"/>
  <c r="K298" i="4" s="1"/>
  <c r="I298" i="4"/>
  <c r="F90" i="4"/>
  <c r="G90" i="4"/>
  <c r="K90" i="4" s="1"/>
  <c r="H90" i="4"/>
  <c r="J90" i="4" s="1"/>
  <c r="I90" i="4"/>
  <c r="I541" i="4"/>
  <c r="K541" i="4"/>
  <c r="M541" i="4" s="1"/>
  <c r="I505" i="4"/>
  <c r="I487" i="4"/>
  <c r="F475" i="4"/>
  <c r="H475" i="4"/>
  <c r="J475" i="4" s="1"/>
  <c r="I475" i="4"/>
  <c r="F455" i="4"/>
  <c r="H455" i="4"/>
  <c r="J455" i="4" s="1"/>
  <c r="I455" i="4"/>
  <c r="I450" i="4"/>
  <c r="I422" i="4"/>
  <c r="I330" i="4"/>
  <c r="I297" i="4"/>
  <c r="F233" i="4"/>
  <c r="I233" i="4"/>
  <c r="N233" i="4" s="1"/>
  <c r="O233" i="4" s="1"/>
  <c r="I214" i="4"/>
  <c r="H204" i="4"/>
  <c r="J204" i="4" s="1"/>
  <c r="F204" i="4"/>
  <c r="I204" i="4"/>
  <c r="G204" i="4"/>
  <c r="K204" i="4" s="1"/>
  <c r="I197" i="4"/>
  <c r="I566" i="4"/>
  <c r="H560" i="4"/>
  <c r="J560" i="4" s="1"/>
  <c r="I554" i="4"/>
  <c r="N554" i="4" s="1"/>
  <c r="O554" i="4" s="1"/>
  <c r="K524" i="4"/>
  <c r="H524" i="4"/>
  <c r="J524" i="4" s="1"/>
  <c r="I524" i="4"/>
  <c r="G516" i="4"/>
  <c r="K516" i="4" s="1"/>
  <c r="I516" i="4"/>
  <c r="F516" i="4"/>
  <c r="H516" i="4"/>
  <c r="J516" i="4" s="1"/>
  <c r="H512" i="4"/>
  <c r="J512" i="4" s="1"/>
  <c r="H506" i="4"/>
  <c r="J506" i="4" s="1"/>
  <c r="I506" i="4"/>
  <c r="G498" i="4"/>
  <c r="K498" i="4" s="1"/>
  <c r="I498" i="4"/>
  <c r="F498" i="4"/>
  <c r="H498" i="4"/>
  <c r="J498" i="4" s="1"/>
  <c r="H488" i="4"/>
  <c r="J488" i="4" s="1"/>
  <c r="I488" i="4"/>
  <c r="I482" i="4"/>
  <c r="F482" i="4"/>
  <c r="F479" i="4"/>
  <c r="H479" i="4"/>
  <c r="J479" i="4" s="1"/>
  <c r="N479" i="4" s="1"/>
  <c r="O479" i="4" s="1"/>
  <c r="G479" i="4"/>
  <c r="K479" i="4" s="1"/>
  <c r="F467" i="4"/>
  <c r="H467" i="4"/>
  <c r="J467" i="4" s="1"/>
  <c r="G459" i="4"/>
  <c r="K459" i="4" s="1"/>
  <c r="F459" i="4"/>
  <c r="I459" i="4"/>
  <c r="N459" i="4" s="1"/>
  <c r="O459" i="4" s="1"/>
  <c r="I458" i="4"/>
  <c r="H450" i="4"/>
  <c r="J450" i="4" s="1"/>
  <c r="I433" i="4"/>
  <c r="I409" i="4"/>
  <c r="G399" i="4"/>
  <c r="K399" i="4" s="1"/>
  <c r="F399" i="4"/>
  <c r="H399" i="4"/>
  <c r="J399" i="4" s="1"/>
  <c r="N399" i="4" s="1"/>
  <c r="O399" i="4" s="1"/>
  <c r="G378" i="4"/>
  <c r="K378" i="4" s="1"/>
  <c r="H378" i="4"/>
  <c r="J378" i="4" s="1"/>
  <c r="F378" i="4"/>
  <c r="I378" i="4"/>
  <c r="H297" i="4"/>
  <c r="J297" i="4" s="1"/>
  <c r="I296" i="4"/>
  <c r="N296" i="4" s="1"/>
  <c r="O296" i="4" s="1"/>
  <c r="F296" i="4"/>
  <c r="G296" i="4"/>
  <c r="K296" i="4" s="1"/>
  <c r="G290" i="4"/>
  <c r="K290" i="4" s="1"/>
  <c r="H281" i="4"/>
  <c r="J281" i="4" s="1"/>
  <c r="G206" i="4"/>
  <c r="K206" i="4" s="1"/>
  <c r="I206" i="4"/>
  <c r="H206" i="4"/>
  <c r="J206" i="4" s="1"/>
  <c r="F206" i="4"/>
  <c r="H197" i="4"/>
  <c r="J197" i="4" s="1"/>
  <c r="H186" i="4"/>
  <c r="J186" i="4" s="1"/>
  <c r="I186" i="4"/>
  <c r="G186" i="4"/>
  <c r="K186" i="4" s="1"/>
  <c r="M186" i="4" s="1"/>
  <c r="H162" i="4"/>
  <c r="J162" i="4" s="1"/>
  <c r="G162" i="4"/>
  <c r="K162" i="4" s="1"/>
  <c r="I162" i="4"/>
  <c r="F162" i="4"/>
  <c r="G131" i="4"/>
  <c r="K131" i="4" s="1"/>
  <c r="H131" i="4"/>
  <c r="J131" i="4" s="1"/>
  <c r="F131" i="4"/>
  <c r="I131" i="4"/>
  <c r="I575" i="4"/>
  <c r="N575" i="4" s="1"/>
  <c r="O575" i="4" s="1"/>
  <c r="F575" i="4"/>
  <c r="G575" i="4"/>
  <c r="K575" i="4" s="1"/>
  <c r="H571" i="4"/>
  <c r="J571" i="4" s="1"/>
  <c r="N571" i="4" s="1"/>
  <c r="O571" i="4" s="1"/>
  <c r="G570" i="4"/>
  <c r="H569" i="4"/>
  <c r="J569" i="4" s="1"/>
  <c r="I568" i="4"/>
  <c r="I563" i="4"/>
  <c r="F563" i="4"/>
  <c r="G563" i="4"/>
  <c r="K563" i="4" s="1"/>
  <c r="H559" i="4"/>
  <c r="J559" i="4" s="1"/>
  <c r="G558" i="4"/>
  <c r="H557" i="4"/>
  <c r="J557" i="4" s="1"/>
  <c r="I556" i="4"/>
  <c r="I551" i="4"/>
  <c r="F551" i="4"/>
  <c r="G551" i="4"/>
  <c r="K551" i="4" s="1"/>
  <c r="H547" i="4"/>
  <c r="J547" i="4" s="1"/>
  <c r="N547" i="4" s="1"/>
  <c r="O547" i="4" s="1"/>
  <c r="G546" i="4"/>
  <c r="H545" i="4"/>
  <c r="I544" i="4"/>
  <c r="N544" i="4" s="1"/>
  <c r="O544" i="4" s="1"/>
  <c r="N517" i="4"/>
  <c r="O517" i="4" s="1"/>
  <c r="I472" i="4"/>
  <c r="N472" i="4" s="1"/>
  <c r="O472" i="4" s="1"/>
  <c r="H471" i="4"/>
  <c r="I452" i="4"/>
  <c r="G451" i="4"/>
  <c r="K451" i="4" s="1"/>
  <c r="F442" i="4"/>
  <c r="F438" i="4"/>
  <c r="G432" i="4"/>
  <c r="K432" i="4" s="1"/>
  <c r="I432" i="4"/>
  <c r="N432" i="4" s="1"/>
  <c r="O432" i="4" s="1"/>
  <c r="I424" i="4"/>
  <c r="F424" i="4"/>
  <c r="H424" i="4"/>
  <c r="J424" i="4" s="1"/>
  <c r="F420" i="4"/>
  <c r="I419" i="4"/>
  <c r="N419" i="4" s="1"/>
  <c r="O419" i="4" s="1"/>
  <c r="G419" i="4"/>
  <c r="K419" i="4" s="1"/>
  <c r="F419" i="4"/>
  <c r="H417" i="4"/>
  <c r="J417" i="4" s="1"/>
  <c r="N417" i="4" s="1"/>
  <c r="O417" i="4" s="1"/>
  <c r="F387" i="4"/>
  <c r="I385" i="4"/>
  <c r="G382" i="4"/>
  <c r="K382" i="4" s="1"/>
  <c r="I382" i="4"/>
  <c r="F382" i="4"/>
  <c r="H382" i="4"/>
  <c r="J382" i="4" s="1"/>
  <c r="H376" i="4"/>
  <c r="J376" i="4" s="1"/>
  <c r="F369" i="4"/>
  <c r="N361" i="4"/>
  <c r="O361" i="4" s="1"/>
  <c r="F361" i="4"/>
  <c r="G361" i="4"/>
  <c r="K361" i="4" s="1"/>
  <c r="G351" i="4"/>
  <c r="K351" i="4" s="1"/>
  <c r="I351" i="4"/>
  <c r="K349" i="4"/>
  <c r="M349" i="4" s="1"/>
  <c r="F348" i="4"/>
  <c r="I347" i="4"/>
  <c r="N347" i="4" s="1"/>
  <c r="O347" i="4" s="1"/>
  <c r="G347" i="4"/>
  <c r="K347" i="4" s="1"/>
  <c r="F347" i="4"/>
  <c r="H341" i="4"/>
  <c r="J341" i="4" s="1"/>
  <c r="F334" i="4"/>
  <c r="K325" i="4"/>
  <c r="I324" i="4"/>
  <c r="N324" i="4" s="1"/>
  <c r="O324" i="4" s="1"/>
  <c r="I318" i="4"/>
  <c r="G312" i="4"/>
  <c r="I312" i="4"/>
  <c r="G309" i="4"/>
  <c r="K309" i="4" s="1"/>
  <c r="F309" i="4"/>
  <c r="H309" i="4"/>
  <c r="J309" i="4" s="1"/>
  <c r="I309" i="4"/>
  <c r="F305" i="4"/>
  <c r="G300" i="4"/>
  <c r="K300" i="4" s="1"/>
  <c r="F300" i="4"/>
  <c r="K295" i="4"/>
  <c r="M295" i="4" s="1"/>
  <c r="H282" i="4"/>
  <c r="J282" i="4" s="1"/>
  <c r="G278" i="4"/>
  <c r="K278" i="4" s="1"/>
  <c r="G276" i="4"/>
  <c r="K276" i="4" s="1"/>
  <c r="F276" i="4"/>
  <c r="F255" i="4"/>
  <c r="H244" i="4"/>
  <c r="J244" i="4" s="1"/>
  <c r="H234" i="4"/>
  <c r="J234" i="4" s="1"/>
  <c r="G234" i="4"/>
  <c r="K234" i="4" s="1"/>
  <c r="M234" i="4" s="1"/>
  <c r="I234" i="4"/>
  <c r="I221" i="4"/>
  <c r="G216" i="4"/>
  <c r="I198" i="4"/>
  <c r="H192" i="4"/>
  <c r="J192" i="4" s="1"/>
  <c r="F192" i="4"/>
  <c r="K192" i="4"/>
  <c r="F160" i="4"/>
  <c r="H160" i="4"/>
  <c r="J160" i="4" s="1"/>
  <c r="N160" i="4" s="1"/>
  <c r="O160" i="4" s="1"/>
  <c r="G160" i="4"/>
  <c r="K160" i="4" s="1"/>
  <c r="G118" i="4"/>
  <c r="K118" i="4" s="1"/>
  <c r="H118" i="4"/>
  <c r="J118" i="4" s="1"/>
  <c r="I118" i="4"/>
  <c r="F118" i="4"/>
  <c r="F104" i="4"/>
  <c r="H104" i="4"/>
  <c r="J104" i="4" s="1"/>
  <c r="I104" i="4"/>
  <c r="G104" i="4"/>
  <c r="K104" i="4" s="1"/>
  <c r="F60" i="4"/>
  <c r="I60" i="4"/>
  <c r="H60" i="4"/>
  <c r="J60" i="4" s="1"/>
  <c r="N60" i="4" s="1"/>
  <c r="O60" i="4" s="1"/>
  <c r="K60" i="4"/>
  <c r="F57" i="4"/>
  <c r="I57" i="4"/>
  <c r="G57" i="4"/>
  <c r="K57" i="4" s="1"/>
  <c r="H57" i="4"/>
  <c r="J57" i="4" s="1"/>
  <c r="G444" i="4"/>
  <c r="I443" i="4"/>
  <c r="G443" i="4"/>
  <c r="I416" i="4"/>
  <c r="N416" i="4" s="1"/>
  <c r="O416" i="4" s="1"/>
  <c r="K416" i="4"/>
  <c r="F416" i="4"/>
  <c r="G411" i="4"/>
  <c r="K411" i="4" s="1"/>
  <c r="I411" i="4"/>
  <c r="N411" i="4" s="1"/>
  <c r="O411" i="4" s="1"/>
  <c r="F411" i="4"/>
  <c r="I374" i="4"/>
  <c r="H374" i="4"/>
  <c r="J374" i="4" s="1"/>
  <c r="G366" i="4"/>
  <c r="K366" i="4" s="1"/>
  <c r="I350" i="4"/>
  <c r="K350" i="4"/>
  <c r="M350" i="4" s="1"/>
  <c r="H350" i="4"/>
  <c r="J350" i="4" s="1"/>
  <c r="I326" i="4"/>
  <c r="N326" i="4" s="1"/>
  <c r="O326" i="4" s="1"/>
  <c r="F326" i="4"/>
  <c r="G326" i="4"/>
  <c r="K326" i="4" s="1"/>
  <c r="I308" i="4"/>
  <c r="N308" i="4" s="1"/>
  <c r="O308" i="4" s="1"/>
  <c r="F308" i="4"/>
  <c r="G308" i="4"/>
  <c r="K308" i="4" s="1"/>
  <c r="H243" i="4"/>
  <c r="J243" i="4" s="1"/>
  <c r="I243" i="4"/>
  <c r="F161" i="4"/>
  <c r="G161" i="4"/>
  <c r="K161" i="4" s="1"/>
  <c r="I161" i="4"/>
  <c r="N161" i="4" s="1"/>
  <c r="O161" i="4" s="1"/>
  <c r="G137" i="4"/>
  <c r="K137" i="4" s="1"/>
  <c r="H137" i="4"/>
  <c r="J137" i="4" s="1"/>
  <c r="F137" i="4"/>
  <c r="I137" i="4"/>
  <c r="G528" i="4"/>
  <c r="I528" i="4"/>
  <c r="G510" i="4"/>
  <c r="K510" i="4" s="1"/>
  <c r="I510" i="4"/>
  <c r="G492" i="4"/>
  <c r="I492" i="4"/>
  <c r="F463" i="4"/>
  <c r="H463" i="4"/>
  <c r="J463" i="4" s="1"/>
  <c r="N463" i="4" s="1"/>
  <c r="O463" i="4" s="1"/>
  <c r="G463" i="4"/>
  <c r="K463" i="4" s="1"/>
  <c r="G462" i="4"/>
  <c r="H462" i="4"/>
  <c r="J462" i="4" s="1"/>
  <c r="G435" i="4"/>
  <c r="K435" i="4" s="1"/>
  <c r="G402" i="4"/>
  <c r="K402" i="4" s="1"/>
  <c r="I386" i="4"/>
  <c r="G375" i="4"/>
  <c r="I375" i="4"/>
  <c r="I362" i="4"/>
  <c r="G362" i="4"/>
  <c r="K362" i="4" s="1"/>
  <c r="M362" i="4" s="1"/>
  <c r="H362" i="4"/>
  <c r="J362" i="4" s="1"/>
  <c r="G345" i="4"/>
  <c r="K345" i="4" s="1"/>
  <c r="F345" i="4"/>
  <c r="I345" i="4"/>
  <c r="N345" i="4" s="1"/>
  <c r="O345" i="4" s="1"/>
  <c r="I331" i="4"/>
  <c r="I314" i="4"/>
  <c r="G314" i="4"/>
  <c r="H314" i="4"/>
  <c r="J314" i="4" s="1"/>
  <c r="H231" i="4"/>
  <c r="J231" i="4" s="1"/>
  <c r="N231" i="4" s="1"/>
  <c r="O231" i="4" s="1"/>
  <c r="G231" i="4"/>
  <c r="K231" i="4" s="1"/>
  <c r="F231" i="4"/>
  <c r="M202" i="4"/>
  <c r="L202" i="4" s="1"/>
  <c r="Q202" i="4" s="1"/>
  <c r="F196" i="4"/>
  <c r="H196" i="4"/>
  <c r="J196" i="4" s="1"/>
  <c r="H180" i="4"/>
  <c r="J180" i="4" s="1"/>
  <c r="F180" i="4"/>
  <c r="I180" i="4"/>
  <c r="G180" i="4"/>
  <c r="F164" i="4"/>
  <c r="I164" i="4"/>
  <c r="N164" i="4" s="1"/>
  <c r="O164" i="4" s="1"/>
  <c r="G164" i="4"/>
  <c r="K164" i="4" s="1"/>
  <c r="G158" i="4"/>
  <c r="K158" i="4" s="1"/>
  <c r="I158" i="4"/>
  <c r="H158" i="4"/>
  <c r="J158" i="4" s="1"/>
  <c r="G125" i="4"/>
  <c r="K125" i="4" s="1"/>
  <c r="H125" i="4"/>
  <c r="J125" i="4" s="1"/>
  <c r="F125" i="4"/>
  <c r="I125" i="4"/>
  <c r="I109" i="4"/>
  <c r="K109" i="4"/>
  <c r="H109" i="4"/>
  <c r="J109" i="4" s="1"/>
  <c r="F109" i="4"/>
  <c r="G405" i="4"/>
  <c r="K405" i="4" s="1"/>
  <c r="G370" i="4"/>
  <c r="K370" i="4" s="1"/>
  <c r="I370" i="4"/>
  <c r="H337" i="4"/>
  <c r="J337" i="4" s="1"/>
  <c r="G336" i="4"/>
  <c r="I335" i="4"/>
  <c r="G335" i="4"/>
  <c r="K335" i="4" s="1"/>
  <c r="I302" i="4"/>
  <c r="H302" i="4"/>
  <c r="J302" i="4" s="1"/>
  <c r="G268" i="4"/>
  <c r="K268" i="4" s="1"/>
  <c r="I268" i="4"/>
  <c r="H268" i="4"/>
  <c r="J268" i="4" s="1"/>
  <c r="K237" i="4"/>
  <c r="F237" i="4"/>
  <c r="H237" i="4"/>
  <c r="J237" i="4" s="1"/>
  <c r="N237" i="4" s="1"/>
  <c r="O237" i="4" s="1"/>
  <c r="H210" i="4"/>
  <c r="J210" i="4" s="1"/>
  <c r="G203" i="4"/>
  <c r="K203" i="4" s="1"/>
  <c r="I203" i="4"/>
  <c r="N203" i="4" s="1"/>
  <c r="O203" i="4"/>
  <c r="F203" i="4"/>
  <c r="F184" i="4"/>
  <c r="H184" i="4"/>
  <c r="J184" i="4" s="1"/>
  <c r="H181" i="4"/>
  <c r="J181" i="4" s="1"/>
  <c r="F181" i="4"/>
  <c r="I181" i="4"/>
  <c r="K181" i="4"/>
  <c r="I89" i="4"/>
  <c r="F89" i="4"/>
  <c r="G89" i="4"/>
  <c r="K89" i="4" s="1"/>
  <c r="H89" i="4"/>
  <c r="J89" i="4" s="1"/>
  <c r="K527" i="4"/>
  <c r="K515" i="4"/>
  <c r="M515" i="4" s="1"/>
  <c r="L515" i="4" s="1"/>
  <c r="Q515" i="4" s="1"/>
  <c r="I466" i="4"/>
  <c r="K466" i="4"/>
  <c r="G447" i="4"/>
  <c r="K447" i="4" s="1"/>
  <c r="F447" i="4"/>
  <c r="I447" i="4"/>
  <c r="N447" i="4" s="1"/>
  <c r="O447" i="4" s="1"/>
  <c r="I446" i="4"/>
  <c r="N446" i="4" s="1"/>
  <c r="O446" i="4" s="1"/>
  <c r="F446" i="4"/>
  <c r="G441" i="4"/>
  <c r="K441" i="4" s="1"/>
  <c r="G406" i="4"/>
  <c r="I406" i="4"/>
  <c r="H373" i="4"/>
  <c r="J373" i="4" s="1"/>
  <c r="N373" i="4" s="1"/>
  <c r="O373" i="4" s="1"/>
  <c r="G372" i="4"/>
  <c r="I371" i="4"/>
  <c r="G371" i="4"/>
  <c r="K371" i="4" s="1"/>
  <c r="I338" i="4"/>
  <c r="K338" i="4"/>
  <c r="H338" i="4"/>
  <c r="J338" i="4" s="1"/>
  <c r="G303" i="4"/>
  <c r="I303" i="4"/>
  <c r="N303" i="4" s="1"/>
  <c r="O303" i="4" s="1"/>
  <c r="G291" i="4"/>
  <c r="G262" i="4"/>
  <c r="K262" i="4" s="1"/>
  <c r="I262" i="4"/>
  <c r="N262" i="4" s="1"/>
  <c r="O262" i="4" s="1"/>
  <c r="F262" i="4"/>
  <c r="M248" i="4"/>
  <c r="L248" i="4" s="1"/>
  <c r="Q248" i="4" s="1"/>
  <c r="F188" i="4"/>
  <c r="I188" i="4"/>
  <c r="G170" i="4"/>
  <c r="I170" i="4"/>
  <c r="N170" i="4" s="1"/>
  <c r="O170" i="4" s="1"/>
  <c r="G167" i="4"/>
  <c r="K167" i="4" s="1"/>
  <c r="I167" i="4"/>
  <c r="F167" i="4"/>
  <c r="H159" i="4"/>
  <c r="J159" i="4" s="1"/>
  <c r="N159" i="4" s="1"/>
  <c r="O159" i="4" s="1"/>
  <c r="G159" i="4"/>
  <c r="K159" i="4" s="1"/>
  <c r="F159" i="4"/>
  <c r="H156" i="4"/>
  <c r="J156" i="4" s="1"/>
  <c r="F156" i="4"/>
  <c r="I156" i="4"/>
  <c r="G41" i="4"/>
  <c r="I41" i="4"/>
  <c r="H41" i="4"/>
  <c r="J41" i="4" s="1"/>
  <c r="N41" i="4" s="1"/>
  <c r="O41" i="4" s="1"/>
  <c r="G288" i="4"/>
  <c r="K258" i="4"/>
  <c r="F258" i="4"/>
  <c r="N258" i="4"/>
  <c r="O258" i="4" s="1"/>
  <c r="G238" i="4"/>
  <c r="K238" i="4" s="1"/>
  <c r="I238" i="4"/>
  <c r="N238" i="4" s="1"/>
  <c r="O238" i="4" s="1"/>
  <c r="F238" i="4"/>
  <c r="G194" i="4"/>
  <c r="I194" i="4"/>
  <c r="H183" i="4"/>
  <c r="J183" i="4" s="1"/>
  <c r="N183" i="4" s="1"/>
  <c r="O183" i="4" s="1"/>
  <c r="G183" i="4"/>
  <c r="K183" i="4" s="1"/>
  <c r="F183" i="4"/>
  <c r="G146" i="4"/>
  <c r="H146" i="4"/>
  <c r="J146" i="4" s="1"/>
  <c r="N146" i="4" s="1"/>
  <c r="O146" i="4" s="1"/>
  <c r="K145" i="4"/>
  <c r="F145" i="4"/>
  <c r="G143" i="4"/>
  <c r="K143" i="4" s="1"/>
  <c r="I143" i="4"/>
  <c r="F143" i="4"/>
  <c r="G136" i="4"/>
  <c r="K136" i="4" s="1"/>
  <c r="H136" i="4"/>
  <c r="J136" i="4" s="1"/>
  <c r="I136" i="4"/>
  <c r="G124" i="4"/>
  <c r="K124" i="4" s="1"/>
  <c r="H124" i="4"/>
  <c r="J124" i="4" s="1"/>
  <c r="I124" i="4"/>
  <c r="F107" i="4"/>
  <c r="G107" i="4"/>
  <c r="K107" i="4" s="1"/>
  <c r="I107" i="4"/>
  <c r="N107" i="4" s="1"/>
  <c r="O107" i="4" s="1"/>
  <c r="I62" i="4"/>
  <c r="H62" i="4"/>
  <c r="J62" i="4" s="1"/>
  <c r="F62" i="4"/>
  <c r="G62" i="4"/>
  <c r="K62" i="4" s="1"/>
  <c r="F23" i="4"/>
  <c r="H23" i="4"/>
  <c r="J23" i="4" s="1"/>
  <c r="I23" i="4"/>
  <c r="K23" i="4"/>
  <c r="I431" i="4"/>
  <c r="G431" i="4"/>
  <c r="G430" i="4"/>
  <c r="K430" i="4" s="1"/>
  <c r="I430" i="4"/>
  <c r="N430" i="4" s="1"/>
  <c r="O430" i="4" s="1"/>
  <c r="I428" i="4"/>
  <c r="I395" i="4"/>
  <c r="N395" i="4" s="1"/>
  <c r="O395" i="4" s="1"/>
  <c r="G395" i="4"/>
  <c r="K395" i="4" s="1"/>
  <c r="M395" i="4" s="1"/>
  <c r="L395" i="4" s="1"/>
  <c r="Q395" i="4" s="1"/>
  <c r="G394" i="4"/>
  <c r="K394" i="4" s="1"/>
  <c r="I394" i="4"/>
  <c r="G393" i="4"/>
  <c r="I392" i="4"/>
  <c r="N392" i="4" s="1"/>
  <c r="O392" i="4" s="1"/>
  <c r="I359" i="4"/>
  <c r="G359" i="4"/>
  <c r="K359" i="4" s="1"/>
  <c r="G358" i="4"/>
  <c r="K358" i="4" s="1"/>
  <c r="I358" i="4"/>
  <c r="G357" i="4"/>
  <c r="I356" i="4"/>
  <c r="I323" i="4"/>
  <c r="G323" i="4"/>
  <c r="G322" i="4"/>
  <c r="K322" i="4" s="1"/>
  <c r="I322" i="4"/>
  <c r="G321" i="4"/>
  <c r="I320" i="4"/>
  <c r="I287" i="4"/>
  <c r="G287" i="4"/>
  <c r="K287" i="4" s="1"/>
  <c r="G286" i="4"/>
  <c r="K286" i="4" s="1"/>
  <c r="I286" i="4"/>
  <c r="G285" i="4"/>
  <c r="I284" i="4"/>
  <c r="N284" i="4" s="1"/>
  <c r="O284" i="4" s="1"/>
  <c r="F261" i="4"/>
  <c r="H261" i="4"/>
  <c r="J261" i="4" s="1"/>
  <c r="G218" i="4"/>
  <c r="K218" i="4" s="1"/>
  <c r="I218" i="4"/>
  <c r="H207" i="4"/>
  <c r="J207" i="4" s="1"/>
  <c r="N207" i="4" s="1"/>
  <c r="O207" i="4" s="1"/>
  <c r="G207" i="4"/>
  <c r="K207" i="4" s="1"/>
  <c r="F207" i="4"/>
  <c r="H174" i="4"/>
  <c r="J174" i="4" s="1"/>
  <c r="F173" i="4"/>
  <c r="M173" i="4" s="1"/>
  <c r="F172" i="4"/>
  <c r="M172" i="4" s="1"/>
  <c r="H172" i="4"/>
  <c r="J172" i="4" s="1"/>
  <c r="N172" i="4" s="1"/>
  <c r="O172" i="4" s="1"/>
  <c r="I166" i="4"/>
  <c r="N166" i="4" s="1"/>
  <c r="O166" i="4" s="1"/>
  <c r="G155" i="4"/>
  <c r="K155" i="4" s="1"/>
  <c r="I155" i="4"/>
  <c r="N155" i="4" s="1"/>
  <c r="O155" i="4" s="1"/>
  <c r="F155" i="4"/>
  <c r="G139" i="4"/>
  <c r="K139" i="4" s="1"/>
  <c r="M139" i="4" s="1"/>
  <c r="I139" i="4"/>
  <c r="H139" i="4"/>
  <c r="J139" i="4" s="1"/>
  <c r="H132" i="4"/>
  <c r="J132" i="4" s="1"/>
  <c r="F132" i="4"/>
  <c r="G132" i="4"/>
  <c r="K132" i="4" s="1"/>
  <c r="H92" i="4"/>
  <c r="J92" i="4" s="1"/>
  <c r="N92" i="4" s="1"/>
  <c r="O92" i="4" s="1"/>
  <c r="F92" i="4"/>
  <c r="G92" i="4"/>
  <c r="K92" i="4" s="1"/>
  <c r="I77" i="4"/>
  <c r="G77" i="4"/>
  <c r="K77" i="4" s="1"/>
  <c r="H77" i="4"/>
  <c r="J77" i="4" s="1"/>
  <c r="F77" i="4"/>
  <c r="F66" i="4"/>
  <c r="I66" i="4"/>
  <c r="H66" i="4"/>
  <c r="J66" i="4" s="1"/>
  <c r="G66" i="4"/>
  <c r="K66" i="4" s="1"/>
  <c r="K461" i="4"/>
  <c r="F252" i="4"/>
  <c r="F251" i="4"/>
  <c r="H251" i="4"/>
  <c r="J251" i="4" s="1"/>
  <c r="G250" i="4"/>
  <c r="I250" i="4"/>
  <c r="N250" i="4" s="1"/>
  <c r="O250" i="4" s="1"/>
  <c r="H217" i="4"/>
  <c r="J217" i="4" s="1"/>
  <c r="N217" i="4" s="1"/>
  <c r="O217" i="4" s="1"/>
  <c r="H193" i="4"/>
  <c r="J193" i="4" s="1"/>
  <c r="H169" i="4"/>
  <c r="J169" i="4" s="1"/>
  <c r="H141" i="4"/>
  <c r="J141" i="4" s="1"/>
  <c r="I141" i="4"/>
  <c r="G127" i="4"/>
  <c r="K127" i="4" s="1"/>
  <c r="F127" i="4"/>
  <c r="F113" i="4"/>
  <c r="G113" i="4"/>
  <c r="K113" i="4" s="1"/>
  <c r="H113" i="4"/>
  <c r="J113" i="4" s="1"/>
  <c r="I113" i="4"/>
  <c r="F93" i="4"/>
  <c r="G93" i="4"/>
  <c r="K93" i="4" s="1"/>
  <c r="I93" i="4"/>
  <c r="H93" i="4"/>
  <c r="J93" i="4" s="1"/>
  <c r="I80" i="4"/>
  <c r="G80" i="4"/>
  <c r="H74" i="4"/>
  <c r="J74" i="4" s="1"/>
  <c r="F74" i="4"/>
  <c r="I74" i="4"/>
  <c r="G74" i="4"/>
  <c r="K74" i="4" s="1"/>
  <c r="F27" i="4"/>
  <c r="H27" i="4"/>
  <c r="J27" i="4" s="1"/>
  <c r="I27" i="4"/>
  <c r="G27" i="4"/>
  <c r="K27" i="4" s="1"/>
  <c r="F224" i="4"/>
  <c r="H219" i="4"/>
  <c r="J219" i="4" s="1"/>
  <c r="N219" i="4" s="1"/>
  <c r="O219" i="4" s="1"/>
  <c r="G219" i="4"/>
  <c r="K219" i="4" s="1"/>
  <c r="F219" i="4"/>
  <c r="F200" i="4"/>
  <c r="H195" i="4"/>
  <c r="J195" i="4" s="1"/>
  <c r="N195" i="4" s="1"/>
  <c r="O195" i="4" s="1"/>
  <c r="G195" i="4"/>
  <c r="K195" i="4" s="1"/>
  <c r="F195" i="4"/>
  <c r="F176" i="4"/>
  <c r="H171" i="4"/>
  <c r="J171" i="4" s="1"/>
  <c r="G171" i="4"/>
  <c r="K171" i="4" s="1"/>
  <c r="F171" i="4"/>
  <c r="F152" i="4"/>
  <c r="G142" i="4"/>
  <c r="H142" i="4"/>
  <c r="J142" i="4" s="1"/>
  <c r="G133" i="4"/>
  <c r="K133" i="4" s="1"/>
  <c r="F133" i="4"/>
  <c r="I133" i="4"/>
  <c r="N133" i="4" s="1"/>
  <c r="O133" i="4" s="1"/>
  <c r="F103" i="4"/>
  <c r="G103" i="4"/>
  <c r="K103" i="4" s="1"/>
  <c r="M103" i="4" s="1"/>
  <c r="L103" i="4" s="1"/>
  <c r="Q103" i="4" s="1"/>
  <c r="I103" i="4"/>
  <c r="N103" i="4" s="1"/>
  <c r="O103" i="4" s="1"/>
  <c r="O266" i="4"/>
  <c r="H225" i="4"/>
  <c r="J225" i="4" s="1"/>
  <c r="H213" i="4"/>
  <c r="J213" i="4" s="1"/>
  <c r="H201" i="4"/>
  <c r="J201" i="4" s="1"/>
  <c r="H189" i="4"/>
  <c r="J189" i="4" s="1"/>
  <c r="H177" i="4"/>
  <c r="J177" i="4" s="1"/>
  <c r="H165" i="4"/>
  <c r="J165" i="4" s="1"/>
  <c r="H153" i="4"/>
  <c r="J153" i="4" s="1"/>
  <c r="H135" i="4"/>
  <c r="J135" i="4" s="1"/>
  <c r="K135" i="4"/>
  <c r="F135" i="4"/>
  <c r="I135" i="4"/>
  <c r="H126" i="4"/>
  <c r="J126" i="4" s="1"/>
  <c r="N126" i="4" s="1"/>
  <c r="O126" i="4" s="1"/>
  <c r="F126" i="4"/>
  <c r="G126" i="4"/>
  <c r="K126" i="4" s="1"/>
  <c r="F110" i="4"/>
  <c r="G110" i="4"/>
  <c r="K110" i="4" s="1"/>
  <c r="F95" i="4"/>
  <c r="G95" i="4"/>
  <c r="K95" i="4" s="1"/>
  <c r="I95" i="4"/>
  <c r="N95" i="4" s="1"/>
  <c r="O95" i="4" s="1"/>
  <c r="G20" i="4"/>
  <c r="K20" i="4" s="1"/>
  <c r="F20" i="4"/>
  <c r="H20" i="4"/>
  <c r="J20" i="4" s="1"/>
  <c r="N20" i="4" s="1"/>
  <c r="O20" i="4" s="1"/>
  <c r="G265" i="4"/>
  <c r="I265" i="4"/>
  <c r="N265" i="4" s="1"/>
  <c r="O265" i="4" s="1"/>
  <c r="G259" i="4"/>
  <c r="I259" i="4"/>
  <c r="N259" i="4" s="1"/>
  <c r="O259" i="4" s="1"/>
  <c r="G253" i="4"/>
  <c r="K253" i="4" s="1"/>
  <c r="I253" i="4"/>
  <c r="G247" i="4"/>
  <c r="I247" i="4"/>
  <c r="N247" i="4" s="1"/>
  <c r="O247" i="4" s="1"/>
  <c r="G241" i="4"/>
  <c r="I241" i="4"/>
  <c r="G235" i="4"/>
  <c r="I235" i="4"/>
  <c r="N235" i="4" s="1"/>
  <c r="O235" i="4" s="1"/>
  <c r="G223" i="4"/>
  <c r="I223" i="4"/>
  <c r="G211" i="4"/>
  <c r="I211" i="4"/>
  <c r="N211" i="4" s="1"/>
  <c r="O211" i="4" s="1"/>
  <c r="G199" i="4"/>
  <c r="K199" i="4" s="1"/>
  <c r="I199" i="4"/>
  <c r="G187" i="4"/>
  <c r="I187" i="4"/>
  <c r="G175" i="4"/>
  <c r="I175" i="4"/>
  <c r="G163" i="4"/>
  <c r="I163" i="4"/>
  <c r="G151" i="4"/>
  <c r="I151" i="4"/>
  <c r="N151" i="4" s="1"/>
  <c r="O151" i="4" s="1"/>
  <c r="H150" i="4"/>
  <c r="J150" i="4" s="1"/>
  <c r="G150" i="4"/>
  <c r="K150" i="4" s="1"/>
  <c r="M150" i="4" s="1"/>
  <c r="H129" i="4"/>
  <c r="J129" i="4" s="1"/>
  <c r="F129" i="4"/>
  <c r="F98" i="4"/>
  <c r="G98" i="4"/>
  <c r="K98" i="4" s="1"/>
  <c r="H98" i="4"/>
  <c r="J98" i="4" s="1"/>
  <c r="I98" i="4"/>
  <c r="F84" i="4"/>
  <c r="I84" i="4"/>
  <c r="H84" i="4"/>
  <c r="J84" i="4" s="1"/>
  <c r="N84" i="4" s="1"/>
  <c r="O84" i="4" s="1"/>
  <c r="G84" i="4"/>
  <c r="K84" i="4" s="1"/>
  <c r="I65" i="4"/>
  <c r="G65" i="4"/>
  <c r="K65" i="4" s="1"/>
  <c r="F54" i="4"/>
  <c r="I54" i="4"/>
  <c r="H54" i="4"/>
  <c r="J54" i="4" s="1"/>
  <c r="N54" i="4" s="1"/>
  <c r="O54" i="4" s="1"/>
  <c r="K54" i="4"/>
  <c r="H117" i="4"/>
  <c r="J117" i="4" s="1"/>
  <c r="G112" i="4"/>
  <c r="H112" i="4"/>
  <c r="J112" i="4" s="1"/>
  <c r="N112" i="4" s="1"/>
  <c r="O112" i="4" s="1"/>
  <c r="N67" i="4"/>
  <c r="O67" i="4" s="1"/>
  <c r="H147" i="4"/>
  <c r="J147" i="4" s="1"/>
  <c r="H123" i="4"/>
  <c r="J123" i="4" s="1"/>
  <c r="N123" i="4" s="1"/>
  <c r="O123" i="4" s="1"/>
  <c r="G121" i="4"/>
  <c r="H120" i="4"/>
  <c r="J120" i="4" s="1"/>
  <c r="F120" i="4"/>
  <c r="G119" i="4"/>
  <c r="H119" i="4"/>
  <c r="J119" i="4" s="1"/>
  <c r="G56" i="4"/>
  <c r="H56" i="4"/>
  <c r="J56" i="4" s="1"/>
  <c r="N56" i="4" s="1"/>
  <c r="O56" i="4" s="1"/>
  <c r="I83" i="4"/>
  <c r="N83" i="4" s="1"/>
  <c r="O83" i="4" s="1"/>
  <c r="F63" i="4"/>
  <c r="I63" i="4"/>
  <c r="F44" i="4"/>
  <c r="G44" i="4"/>
  <c r="K44" i="4" s="1"/>
  <c r="F42" i="4"/>
  <c r="M42" i="4" s="1"/>
  <c r="I42" i="4"/>
  <c r="H42" i="4"/>
  <c r="J42" i="4" s="1"/>
  <c r="F115" i="4"/>
  <c r="F106" i="4"/>
  <c r="I106" i="4"/>
  <c r="F86" i="4"/>
  <c r="H86" i="4"/>
  <c r="J86" i="4" s="1"/>
  <c r="I86" i="4"/>
  <c r="G47" i="4"/>
  <c r="K47" i="4" s="1"/>
  <c r="I47" i="4"/>
  <c r="N47" i="4" s="1"/>
  <c r="O47" i="4" s="1"/>
  <c r="F47" i="4"/>
  <c r="H38" i="4"/>
  <c r="J38" i="4" s="1"/>
  <c r="N38" i="4" s="1"/>
  <c r="O38" i="4" s="1"/>
  <c r="F96" i="4"/>
  <c r="F72" i="4"/>
  <c r="M72" i="4" s="1"/>
  <c r="I72" i="4"/>
  <c r="H72" i="4"/>
  <c r="J72" i="4" s="1"/>
  <c r="N72" i="4" s="1"/>
  <c r="O72" i="4" s="1"/>
  <c r="F51" i="4"/>
  <c r="I51" i="4"/>
  <c r="F36" i="4"/>
  <c r="M36" i="4" s="1"/>
  <c r="I36" i="4"/>
  <c r="H36" i="4"/>
  <c r="J36" i="4" s="1"/>
  <c r="G35" i="4"/>
  <c r="K35" i="4" s="1"/>
  <c r="I35" i="4"/>
  <c r="M16" i="4"/>
  <c r="L16" i="4" s="1"/>
  <c r="F81" i="4"/>
  <c r="I81" i="4"/>
  <c r="I71" i="4"/>
  <c r="F33" i="4"/>
  <c r="I33" i="4"/>
  <c r="F69" i="4"/>
  <c r="I69" i="4"/>
  <c r="N69" i="4" s="1"/>
  <c r="O69" i="4" s="1"/>
  <c r="I59" i="4"/>
  <c r="N59" i="4" s="1"/>
  <c r="O59" i="4" s="1"/>
  <c r="F30" i="4"/>
  <c r="H30" i="4"/>
  <c r="J30" i="4" s="1"/>
  <c r="I30" i="4"/>
  <c r="G30" i="4"/>
  <c r="K30" i="4" s="1"/>
  <c r="G29" i="4"/>
  <c r="K29" i="4" s="1"/>
  <c r="I26" i="4"/>
  <c r="N26" i="4" s="1"/>
  <c r="O26" i="4" s="1"/>
  <c r="F24" i="4"/>
  <c r="M24" i="4" s="1"/>
  <c r="H24" i="4"/>
  <c r="J24" i="4" s="1"/>
  <c r="I24" i="4"/>
  <c r="F15" i="4"/>
  <c r="H15" i="4"/>
  <c r="J15" i="4" s="1"/>
  <c r="I15" i="4"/>
  <c r="F510" i="3"/>
  <c r="G510" i="3"/>
  <c r="K510" i="3" s="1"/>
  <c r="H510" i="3"/>
  <c r="J575" i="3"/>
  <c r="I575" i="3" s="1"/>
  <c r="N575" i="3" s="1"/>
  <c r="O575" i="3" s="1"/>
  <c r="H575" i="3"/>
  <c r="G575" i="3"/>
  <c r="K575" i="3" s="1"/>
  <c r="F567" i="3"/>
  <c r="G567" i="3"/>
  <c r="K567" i="3" s="1"/>
  <c r="K494" i="3"/>
  <c r="J545" i="3"/>
  <c r="I545" i="3" s="1"/>
  <c r="N545" i="3" s="1"/>
  <c r="O545" i="3" s="1"/>
  <c r="H545" i="3"/>
  <c r="G545" i="3"/>
  <c r="K269" i="3"/>
  <c r="F528" i="3"/>
  <c r="G528" i="3"/>
  <c r="K528" i="3" s="1"/>
  <c r="H528" i="3"/>
  <c r="J528" i="3"/>
  <c r="I528" i="3" s="1"/>
  <c r="N528" i="3" s="1"/>
  <c r="O528" i="3" s="1"/>
  <c r="F522" i="3"/>
  <c r="G522" i="3"/>
  <c r="K522" i="3" s="1"/>
  <c r="H522" i="3"/>
  <c r="J522" i="3"/>
  <c r="I522" i="3" s="1"/>
  <c r="N522" i="3" s="1"/>
  <c r="O522" i="3" s="1"/>
  <c r="F519" i="3"/>
  <c r="G519" i="3"/>
  <c r="K519" i="3" s="1"/>
  <c r="H519" i="3"/>
  <c r="J519" i="3"/>
  <c r="I519" i="3" s="1"/>
  <c r="N519" i="3" s="1"/>
  <c r="O519" i="3" s="1"/>
  <c r="J521" i="3"/>
  <c r="H521" i="3"/>
  <c r="I521" i="3"/>
  <c r="N521" i="3" s="1"/>
  <c r="O521" i="3" s="1"/>
  <c r="G521" i="3"/>
  <c r="K521" i="3" s="1"/>
  <c r="F513" i="3"/>
  <c r="G513" i="3"/>
  <c r="K513" i="3" s="1"/>
  <c r="H513" i="3"/>
  <c r="J513" i="3"/>
  <c r="I513" i="3" s="1"/>
  <c r="N513" i="3" s="1"/>
  <c r="O513" i="3" s="1"/>
  <c r="F546" i="3"/>
  <c r="G546" i="3"/>
  <c r="K546" i="3" s="1"/>
  <c r="H546" i="3"/>
  <c r="J546" i="3"/>
  <c r="I546" i="3" s="1"/>
  <c r="N546" i="3" s="1"/>
  <c r="O546" i="3" s="1"/>
  <c r="J533" i="3"/>
  <c r="I533" i="3" s="1"/>
  <c r="N533" i="3" s="1"/>
  <c r="O533" i="3" s="1"/>
  <c r="H533" i="3"/>
  <c r="F533" i="3"/>
  <c r="G533" i="3"/>
  <c r="K533" i="3" s="1"/>
  <c r="J512" i="3"/>
  <c r="I512" i="3" s="1"/>
  <c r="N512" i="3" s="1"/>
  <c r="O512" i="3" s="1"/>
  <c r="H512" i="3"/>
  <c r="F512" i="3"/>
  <c r="G512" i="3"/>
  <c r="K512" i="3" s="1"/>
  <c r="F564" i="3"/>
  <c r="G564" i="3"/>
  <c r="K564" i="3" s="1"/>
  <c r="H564" i="3"/>
  <c r="I564" i="3"/>
  <c r="N564" i="3" s="1"/>
  <c r="O564" i="3" s="1"/>
  <c r="F576" i="3"/>
  <c r="G576" i="3"/>
  <c r="K576" i="3" s="1"/>
  <c r="H576" i="3"/>
  <c r="I576" i="3"/>
  <c r="N576" i="3" s="1"/>
  <c r="O576" i="3" s="1"/>
  <c r="J569" i="3"/>
  <c r="I569" i="3" s="1"/>
  <c r="N569" i="3" s="1"/>
  <c r="O569" i="3" s="1"/>
  <c r="H569" i="3"/>
  <c r="F561" i="3"/>
  <c r="G561" i="3"/>
  <c r="K561" i="3" s="1"/>
  <c r="N561" i="3"/>
  <c r="O561" i="3" s="1"/>
  <c r="F573" i="3"/>
  <c r="G573" i="3"/>
  <c r="K573" i="3" s="1"/>
  <c r="J573" i="3"/>
  <c r="I573" i="3" s="1"/>
  <c r="N573" i="3" s="1"/>
  <c r="O573" i="3" s="1"/>
  <c r="F570" i="3"/>
  <c r="G570" i="3"/>
  <c r="K570" i="3" s="1"/>
  <c r="H570" i="3"/>
  <c r="I570" i="3"/>
  <c r="N570" i="3" s="1"/>
  <c r="O570" i="3" s="1"/>
  <c r="J563" i="3"/>
  <c r="I563" i="3" s="1"/>
  <c r="N563" i="3" s="1"/>
  <c r="O563" i="3" s="1"/>
  <c r="K563" i="3"/>
  <c r="H563" i="3"/>
  <c r="F534" i="3"/>
  <c r="G534" i="3"/>
  <c r="K534" i="3" s="1"/>
  <c r="H534" i="3"/>
  <c r="J534" i="3"/>
  <c r="I534" i="3" s="1"/>
  <c r="N534" i="3" s="1"/>
  <c r="O534" i="3" s="1"/>
  <c r="F521" i="3"/>
  <c r="J510" i="3"/>
  <c r="I510" i="3" s="1"/>
  <c r="N510" i="3" s="1"/>
  <c r="O510" i="3" s="1"/>
  <c r="H573" i="3"/>
  <c r="J570" i="3"/>
  <c r="J567" i="3"/>
  <c r="I567" i="3" s="1"/>
  <c r="N567" i="3" s="1"/>
  <c r="O567" i="3" s="1"/>
  <c r="F563" i="3"/>
  <c r="J557" i="3"/>
  <c r="I557" i="3" s="1"/>
  <c r="N557" i="3" s="1"/>
  <c r="O557" i="3" s="1"/>
  <c r="K557" i="3"/>
  <c r="H557" i="3"/>
  <c r="F540" i="3"/>
  <c r="G540" i="3"/>
  <c r="K540" i="3" s="1"/>
  <c r="H540" i="3"/>
  <c r="J540" i="3"/>
  <c r="I540" i="3" s="1"/>
  <c r="N540" i="3" s="1"/>
  <c r="O540" i="3" s="1"/>
  <c r="F552" i="3"/>
  <c r="G552" i="3"/>
  <c r="K552" i="3" s="1"/>
  <c r="H552" i="3"/>
  <c r="I552" i="3"/>
  <c r="N552" i="3" s="1"/>
  <c r="O552" i="3" s="1"/>
  <c r="J539" i="3"/>
  <c r="I539" i="3" s="1"/>
  <c r="N539" i="3" s="1"/>
  <c r="O539" i="3" s="1"/>
  <c r="H539" i="3"/>
  <c r="J527" i="3"/>
  <c r="I527" i="3" s="1"/>
  <c r="N527" i="3" s="1"/>
  <c r="O527" i="3" s="1"/>
  <c r="K527" i="3"/>
  <c r="L527" i="3" s="1"/>
  <c r="H527" i="3"/>
  <c r="J515" i="3"/>
  <c r="I515" i="3" s="1"/>
  <c r="N515" i="3" s="1"/>
  <c r="O515" i="3" s="1"/>
  <c r="K515" i="3"/>
  <c r="F515" i="3"/>
  <c r="H515" i="3"/>
  <c r="F555" i="3"/>
  <c r="G555" i="3"/>
  <c r="K555" i="3" s="1"/>
  <c r="J551" i="3"/>
  <c r="I551" i="3" s="1"/>
  <c r="N551" i="3" s="1"/>
  <c r="O551" i="3" s="1"/>
  <c r="K551" i="3"/>
  <c r="H551" i="3"/>
  <c r="F558" i="3"/>
  <c r="G558" i="3"/>
  <c r="K558" i="3" s="1"/>
  <c r="H558" i="3"/>
  <c r="I558" i="3"/>
  <c r="N558" i="3" s="1"/>
  <c r="O558" i="3" s="1"/>
  <c r="F516" i="3"/>
  <c r="G516" i="3"/>
  <c r="K516" i="3" s="1"/>
  <c r="H516" i="3"/>
  <c r="J516" i="3"/>
  <c r="I516" i="3" s="1"/>
  <c r="N516" i="3" s="1"/>
  <c r="O516" i="3" s="1"/>
  <c r="F578" i="3"/>
  <c r="F572" i="3"/>
  <c r="F566" i="3"/>
  <c r="F560" i="3"/>
  <c r="F554" i="3"/>
  <c r="F548" i="3"/>
  <c r="F542" i="3"/>
  <c r="F536" i="3"/>
  <c r="F530" i="3"/>
  <c r="F549" i="3"/>
  <c r="G549" i="3"/>
  <c r="K549" i="3" s="1"/>
  <c r="F543" i="3"/>
  <c r="G543" i="3"/>
  <c r="K543" i="3" s="1"/>
  <c r="F531" i="3"/>
  <c r="G531" i="3"/>
  <c r="K531" i="3" s="1"/>
  <c r="F537" i="3"/>
  <c r="G537" i="3"/>
  <c r="K537" i="3" s="1"/>
  <c r="F525" i="3"/>
  <c r="G525" i="3"/>
  <c r="K525" i="3" s="1"/>
  <c r="J518" i="3"/>
  <c r="I518" i="3" s="1"/>
  <c r="N518" i="3" s="1"/>
  <c r="O518" i="3" s="1"/>
  <c r="J509" i="3"/>
  <c r="I509" i="3" s="1"/>
  <c r="N509" i="3" s="1"/>
  <c r="O509" i="3" s="1"/>
  <c r="J578" i="3"/>
  <c r="I578" i="3" s="1"/>
  <c r="N578" i="3" s="1"/>
  <c r="O578" i="3" s="1"/>
  <c r="J572" i="3"/>
  <c r="I572" i="3" s="1"/>
  <c r="N572" i="3" s="1"/>
  <c r="O572" i="3" s="1"/>
  <c r="J566" i="3"/>
  <c r="I566" i="3" s="1"/>
  <c r="N566" i="3" s="1"/>
  <c r="O566" i="3" s="1"/>
  <c r="J560" i="3"/>
  <c r="I560" i="3" s="1"/>
  <c r="N560" i="3" s="1"/>
  <c r="O560" i="3" s="1"/>
  <c r="J554" i="3"/>
  <c r="I554" i="3" s="1"/>
  <c r="N554" i="3" s="1"/>
  <c r="O554" i="3" s="1"/>
  <c r="K554" i="3"/>
  <c r="J548" i="3"/>
  <c r="I548" i="3" s="1"/>
  <c r="N548" i="3" s="1"/>
  <c r="O548" i="3" s="1"/>
  <c r="J542" i="3"/>
  <c r="I542" i="3" s="1"/>
  <c r="N542" i="3" s="1"/>
  <c r="O542" i="3" s="1"/>
  <c r="N537" i="3"/>
  <c r="O537" i="3" s="1"/>
  <c r="J536" i="3"/>
  <c r="I536" i="3" s="1"/>
  <c r="N536" i="3" s="1"/>
  <c r="O536" i="3" s="1"/>
  <c r="K536" i="3"/>
  <c r="J530" i="3"/>
  <c r="I530" i="3" s="1"/>
  <c r="N530" i="3" s="1"/>
  <c r="O530" i="3" s="1"/>
  <c r="K530" i="3"/>
  <c r="J524" i="3"/>
  <c r="I524" i="3" s="1"/>
  <c r="N524" i="3" s="1"/>
  <c r="O524" i="3" s="1"/>
  <c r="K524" i="3"/>
  <c r="G507" i="3"/>
  <c r="K507" i="3" s="1"/>
  <c r="H507" i="3"/>
  <c r="F489" i="3"/>
  <c r="G489" i="3"/>
  <c r="K489" i="3" s="1"/>
  <c r="J489" i="3"/>
  <c r="I489" i="3" s="1"/>
  <c r="N489" i="3" s="1"/>
  <c r="O489" i="3" s="1"/>
  <c r="J483" i="3"/>
  <c r="I483" i="3" s="1"/>
  <c r="N483" i="3" s="1"/>
  <c r="O483" i="3" s="1"/>
  <c r="F483" i="3"/>
  <c r="G483" i="3"/>
  <c r="K483" i="3" s="1"/>
  <c r="H483" i="3"/>
  <c r="G480" i="3"/>
  <c r="K480" i="3" s="1"/>
  <c r="J480" i="3"/>
  <c r="I480" i="3" s="1"/>
  <c r="N480" i="3" s="1"/>
  <c r="O480" i="3" s="1"/>
  <c r="F480" i="3"/>
  <c r="H480" i="3"/>
  <c r="F476" i="3"/>
  <c r="G476" i="3"/>
  <c r="K476" i="3" s="1"/>
  <c r="H476" i="3"/>
  <c r="J473" i="3"/>
  <c r="I473" i="3" s="1"/>
  <c r="N473" i="3" s="1"/>
  <c r="O473" i="3" s="1"/>
  <c r="G473" i="3"/>
  <c r="K473" i="3" s="1"/>
  <c r="H473" i="3"/>
  <c r="J449" i="3"/>
  <c r="I449" i="3" s="1"/>
  <c r="N449" i="3" s="1"/>
  <c r="O449" i="3" s="1"/>
  <c r="G449" i="3"/>
  <c r="K449" i="3" s="1"/>
  <c r="H449" i="3"/>
  <c r="F441" i="3"/>
  <c r="G441" i="3"/>
  <c r="K441" i="3" s="1"/>
  <c r="J435" i="3"/>
  <c r="I435" i="3" s="1"/>
  <c r="N435" i="3" s="1"/>
  <c r="O435" i="3" s="1"/>
  <c r="J461" i="3"/>
  <c r="I461" i="3" s="1"/>
  <c r="N461" i="3" s="1"/>
  <c r="O461" i="3" s="1"/>
  <c r="G461" i="3"/>
  <c r="K461" i="3" s="1"/>
  <c r="H461" i="3"/>
  <c r="H439" i="3"/>
  <c r="J439" i="3"/>
  <c r="I439" i="3" s="1"/>
  <c r="N439" i="3" s="1"/>
  <c r="O439" i="3" s="1"/>
  <c r="G439" i="3"/>
  <c r="K439" i="3" s="1"/>
  <c r="F439" i="3"/>
  <c r="H415" i="3"/>
  <c r="J415" i="3"/>
  <c r="I415" i="3" s="1"/>
  <c r="N415" i="3" s="1"/>
  <c r="O415" i="3" s="1"/>
  <c r="F415" i="3"/>
  <c r="G415" i="3"/>
  <c r="K415" i="3" s="1"/>
  <c r="J345" i="3"/>
  <c r="I345" i="3" s="1"/>
  <c r="N345" i="3" s="1"/>
  <c r="O345" i="3" s="1"/>
  <c r="F345" i="3"/>
  <c r="G345" i="3"/>
  <c r="K345" i="3" s="1"/>
  <c r="H345" i="3"/>
  <c r="J330" i="3"/>
  <c r="I330" i="3" s="1"/>
  <c r="N330" i="3" s="1"/>
  <c r="O330" i="3" s="1"/>
  <c r="G330" i="3"/>
  <c r="K330" i="3" s="1"/>
  <c r="F330" i="3"/>
  <c r="H330" i="3"/>
  <c r="H490" i="3"/>
  <c r="G490" i="3"/>
  <c r="K490" i="3" s="1"/>
  <c r="J425" i="3"/>
  <c r="I425" i="3" s="1"/>
  <c r="N425" i="3" s="1"/>
  <c r="O425" i="3" s="1"/>
  <c r="G425" i="3"/>
  <c r="K425" i="3" s="1"/>
  <c r="F425" i="3"/>
  <c r="H425" i="3"/>
  <c r="K152" i="3"/>
  <c r="H474" i="3"/>
  <c r="J474" i="3"/>
  <c r="I474" i="3" s="1"/>
  <c r="N474" i="3" s="1"/>
  <c r="O474" i="3" s="1"/>
  <c r="F474" i="3"/>
  <c r="J360" i="3"/>
  <c r="I360" i="3" s="1"/>
  <c r="N360" i="3" s="1"/>
  <c r="O360" i="3" s="1"/>
  <c r="G360" i="3"/>
  <c r="K360" i="3" s="1"/>
  <c r="F360" i="3"/>
  <c r="H360" i="3"/>
  <c r="H484" i="3"/>
  <c r="G484" i="3"/>
  <c r="K484" i="3" s="1"/>
  <c r="F484" i="3"/>
  <c r="I484" i="3"/>
  <c r="N484" i="3" s="1"/>
  <c r="O484" i="3" s="1"/>
  <c r="H481" i="3"/>
  <c r="J481" i="3"/>
  <c r="I481" i="3" s="1"/>
  <c r="N481" i="3" s="1"/>
  <c r="O481" i="3" s="1"/>
  <c r="F481" i="3"/>
  <c r="G481" i="3"/>
  <c r="K481" i="3" s="1"/>
  <c r="J459" i="3"/>
  <c r="I459" i="3" s="1"/>
  <c r="N459" i="3" s="1"/>
  <c r="O459" i="3" s="1"/>
  <c r="F459" i="3"/>
  <c r="G459" i="3"/>
  <c r="K459" i="3" s="1"/>
  <c r="H450" i="3"/>
  <c r="J450" i="3"/>
  <c r="I450" i="3" s="1"/>
  <c r="N450" i="3" s="1"/>
  <c r="O450" i="3" s="1"/>
  <c r="F450" i="3"/>
  <c r="G450" i="3"/>
  <c r="K450" i="3" s="1"/>
  <c r="G423" i="3"/>
  <c r="K423" i="3" s="1"/>
  <c r="H423" i="3"/>
  <c r="J423" i="3"/>
  <c r="I423" i="3" s="1"/>
  <c r="N423" i="3" s="1"/>
  <c r="O423" i="3" s="1"/>
  <c r="J399" i="3"/>
  <c r="I399" i="3" s="1"/>
  <c r="N399" i="3" s="1"/>
  <c r="O399" i="3" s="1"/>
  <c r="K399" i="3"/>
  <c r="F399" i="3"/>
  <c r="H399" i="3"/>
  <c r="J378" i="3"/>
  <c r="I378" i="3" s="1"/>
  <c r="N378" i="3" s="1"/>
  <c r="O378" i="3" s="1"/>
  <c r="G378" i="3"/>
  <c r="K378" i="3" s="1"/>
  <c r="H378" i="3"/>
  <c r="F378" i="3"/>
  <c r="J333" i="3"/>
  <c r="I333" i="3" s="1"/>
  <c r="N333" i="3" s="1"/>
  <c r="O333" i="3" s="1"/>
  <c r="H333" i="3"/>
  <c r="F333" i="3"/>
  <c r="G333" i="3"/>
  <c r="K333" i="3" s="1"/>
  <c r="F322" i="3"/>
  <c r="G322" i="3"/>
  <c r="K322" i="3" s="1"/>
  <c r="H322" i="3"/>
  <c r="H499" i="3"/>
  <c r="K499" i="3"/>
  <c r="F477" i="3"/>
  <c r="J477" i="3"/>
  <c r="I477" i="3" s="1"/>
  <c r="N477" i="3" s="1"/>
  <c r="O477" i="3" s="1"/>
  <c r="J434" i="3"/>
  <c r="I434" i="3" s="1"/>
  <c r="N434" i="3" s="1"/>
  <c r="O434" i="3" s="1"/>
  <c r="F434" i="3"/>
  <c r="G434" i="3"/>
  <c r="K434" i="3" s="1"/>
  <c r="J402" i="3"/>
  <c r="I402" i="3" s="1"/>
  <c r="N402" i="3" s="1"/>
  <c r="O402" i="3" s="1"/>
  <c r="G402" i="3"/>
  <c r="K402" i="3" s="1"/>
  <c r="H402" i="3"/>
  <c r="J396" i="3"/>
  <c r="I396" i="3" s="1"/>
  <c r="N396" i="3" s="1"/>
  <c r="O396" i="3" s="1"/>
  <c r="G396" i="3"/>
  <c r="K396" i="3" s="1"/>
  <c r="H396" i="3"/>
  <c r="F396" i="3"/>
  <c r="J354" i="3"/>
  <c r="I354" i="3" s="1"/>
  <c r="N354" i="3" s="1"/>
  <c r="O354" i="3" s="1"/>
  <c r="G354" i="3"/>
  <c r="K354" i="3" s="1"/>
  <c r="F354" i="3"/>
  <c r="H354" i="3"/>
  <c r="J505" i="3"/>
  <c r="I505" i="3" s="1"/>
  <c r="N505" i="3" s="1"/>
  <c r="O505" i="3" s="1"/>
  <c r="N486" i="3"/>
  <c r="O486" i="3" s="1"/>
  <c r="G486" i="3"/>
  <c r="H486" i="3"/>
  <c r="J441" i="3"/>
  <c r="I441" i="3" s="1"/>
  <c r="N441" i="3" s="1"/>
  <c r="O441" i="3" s="1"/>
  <c r="F440" i="3"/>
  <c r="G440" i="3"/>
  <c r="K440" i="3" s="1"/>
  <c r="H440" i="3"/>
  <c r="J440" i="3"/>
  <c r="I440" i="3" s="1"/>
  <c r="N440" i="3" s="1"/>
  <c r="O440" i="3" s="1"/>
  <c r="H435" i="3"/>
  <c r="F364" i="3"/>
  <c r="G364" i="3"/>
  <c r="K364" i="3" s="1"/>
  <c r="J364" i="3"/>
  <c r="I364" i="3" s="1"/>
  <c r="N364" i="3" s="1"/>
  <c r="O364" i="3" s="1"/>
  <c r="H364" i="3"/>
  <c r="J507" i="3"/>
  <c r="I507" i="3" s="1"/>
  <c r="N507" i="3" s="1"/>
  <c r="O507" i="3" s="1"/>
  <c r="G500" i="3"/>
  <c r="J500" i="3"/>
  <c r="I500" i="3" s="1"/>
  <c r="N500" i="3" s="1"/>
  <c r="O500" i="3" s="1"/>
  <c r="J498" i="3"/>
  <c r="I498" i="3" s="1"/>
  <c r="N498" i="3" s="1"/>
  <c r="O498" i="3" s="1"/>
  <c r="H475" i="3"/>
  <c r="J475" i="3"/>
  <c r="I475" i="3" s="1"/>
  <c r="N475" i="3" s="1"/>
  <c r="O475" i="3" s="1"/>
  <c r="G475" i="3"/>
  <c r="K475" i="3" s="1"/>
  <c r="F475" i="3"/>
  <c r="H462" i="3"/>
  <c r="J462" i="3"/>
  <c r="I462" i="3" s="1"/>
  <c r="N462" i="3" s="1"/>
  <c r="O462" i="3" s="1"/>
  <c r="F453" i="3"/>
  <c r="G453" i="3"/>
  <c r="K453" i="3" s="1"/>
  <c r="J447" i="3"/>
  <c r="I447" i="3" s="1"/>
  <c r="N447" i="3" s="1"/>
  <c r="O447" i="3" s="1"/>
  <c r="G435" i="3"/>
  <c r="K435" i="3" s="1"/>
  <c r="H418" i="3"/>
  <c r="G418" i="3"/>
  <c r="K418" i="3" s="1"/>
  <c r="F418" i="3"/>
  <c r="J418" i="3"/>
  <c r="I418" i="3" s="1"/>
  <c r="N418" i="3" s="1"/>
  <c r="O418" i="3" s="1"/>
  <c r="F388" i="3"/>
  <c r="G388" i="3"/>
  <c r="K388" i="3" s="1"/>
  <c r="H388" i="3"/>
  <c r="J388" i="3"/>
  <c r="I388" i="3" s="1"/>
  <c r="N388" i="3" s="1"/>
  <c r="O388" i="3" s="1"/>
  <c r="F379" i="3"/>
  <c r="G379" i="3"/>
  <c r="K379" i="3" s="1"/>
  <c r="H379" i="3"/>
  <c r="J379" i="3"/>
  <c r="I379" i="3" s="1"/>
  <c r="N379" i="3" s="1"/>
  <c r="O379" i="3" s="1"/>
  <c r="F343" i="3"/>
  <c r="G343" i="3"/>
  <c r="K343" i="3" s="1"/>
  <c r="H343" i="3"/>
  <c r="J343" i="3"/>
  <c r="I343" i="3" s="1"/>
  <c r="N343" i="3" s="1"/>
  <c r="O343" i="3" s="1"/>
  <c r="F507" i="3"/>
  <c r="H489" i="3"/>
  <c r="H487" i="3"/>
  <c r="G487" i="3"/>
  <c r="H482" i="3"/>
  <c r="I482" i="3"/>
  <c r="N482" i="3" s="1"/>
  <c r="O482" i="3" s="1"/>
  <c r="F482" i="3"/>
  <c r="G482" i="3"/>
  <c r="K482" i="3" s="1"/>
  <c r="J476" i="3"/>
  <c r="I476" i="3" s="1"/>
  <c r="N476" i="3" s="1"/>
  <c r="O476" i="3" s="1"/>
  <c r="F473" i="3"/>
  <c r="H460" i="3"/>
  <c r="F460" i="3"/>
  <c r="G460" i="3"/>
  <c r="K460" i="3" s="1"/>
  <c r="I460" i="3"/>
  <c r="N460" i="3" s="1"/>
  <c r="O460" i="3" s="1"/>
  <c r="F449" i="3"/>
  <c r="H441" i="3"/>
  <c r="F435" i="3"/>
  <c r="G426" i="3"/>
  <c r="K426" i="3" s="1"/>
  <c r="J426" i="3"/>
  <c r="I426" i="3" s="1"/>
  <c r="N426" i="3" s="1"/>
  <c r="O426" i="3" s="1"/>
  <c r="H426" i="3"/>
  <c r="G414" i="3"/>
  <c r="K414" i="3" s="1"/>
  <c r="J414" i="3"/>
  <c r="I414" i="3" s="1"/>
  <c r="N414" i="3" s="1"/>
  <c r="O414" i="3" s="1"/>
  <c r="F414" i="3"/>
  <c r="F367" i="3"/>
  <c r="G367" i="3"/>
  <c r="K367" i="3" s="1"/>
  <c r="J367" i="3"/>
  <c r="I367" i="3" s="1"/>
  <c r="N367" i="3" s="1"/>
  <c r="O367" i="3" s="1"/>
  <c r="H367" i="3"/>
  <c r="H498" i="3"/>
  <c r="F461" i="3"/>
  <c r="H438" i="3"/>
  <c r="J438" i="3"/>
  <c r="I438" i="3" s="1"/>
  <c r="N438" i="3" s="1"/>
  <c r="O438" i="3" s="1"/>
  <c r="F438" i="3"/>
  <c r="G438" i="3"/>
  <c r="K438" i="3" s="1"/>
  <c r="F370" i="3"/>
  <c r="G370" i="3"/>
  <c r="K370" i="3" s="1"/>
  <c r="H370" i="3"/>
  <c r="J370" i="3"/>
  <c r="I370" i="3" s="1"/>
  <c r="N370" i="3" s="1"/>
  <c r="O370" i="3" s="1"/>
  <c r="F358" i="3"/>
  <c r="G358" i="3"/>
  <c r="K358" i="3" s="1"/>
  <c r="H358" i="3"/>
  <c r="J358" i="3"/>
  <c r="I358" i="3" s="1"/>
  <c r="N358" i="3" s="1"/>
  <c r="O358" i="3" s="1"/>
  <c r="K285" i="3"/>
  <c r="J499" i="3"/>
  <c r="I499" i="3" s="1"/>
  <c r="N499" i="3" s="1"/>
  <c r="O499" i="3" s="1"/>
  <c r="G498" i="3"/>
  <c r="K498" i="3" s="1"/>
  <c r="F490" i="3"/>
  <c r="G488" i="3"/>
  <c r="J488" i="3"/>
  <c r="I488" i="3" s="1"/>
  <c r="N488" i="3" s="1"/>
  <c r="O488" i="3" s="1"/>
  <c r="H488" i="3"/>
  <c r="N453" i="3"/>
  <c r="O453" i="3" s="1"/>
  <c r="H451" i="3"/>
  <c r="J451" i="3"/>
  <c r="I451" i="3" s="1"/>
  <c r="N451" i="3" s="1"/>
  <c r="O451" i="3" s="1"/>
  <c r="G451" i="3"/>
  <c r="F337" i="3"/>
  <c r="G337" i="3"/>
  <c r="K337" i="3" s="1"/>
  <c r="H337" i="3"/>
  <c r="J337" i="3"/>
  <c r="I337" i="3" s="1"/>
  <c r="N337" i="3" s="1"/>
  <c r="O337" i="3" s="1"/>
  <c r="F334" i="3"/>
  <c r="G334" i="3"/>
  <c r="K334" i="3" s="1"/>
  <c r="H334" i="3"/>
  <c r="J334" i="3"/>
  <c r="I334" i="3" s="1"/>
  <c r="N334" i="3" s="1"/>
  <c r="O334" i="3" s="1"/>
  <c r="F506" i="3"/>
  <c r="G506" i="3"/>
  <c r="K506" i="3" s="1"/>
  <c r="J506" i="3"/>
  <c r="I506" i="3" s="1"/>
  <c r="N506" i="3" s="1"/>
  <c r="O506" i="3" s="1"/>
  <c r="F501" i="3"/>
  <c r="G501" i="3"/>
  <c r="O501" i="3"/>
  <c r="J490" i="3"/>
  <c r="I490" i="3" s="1"/>
  <c r="N490" i="3" s="1"/>
  <c r="O490" i="3" s="1"/>
  <c r="H478" i="3"/>
  <c r="J478" i="3"/>
  <c r="I478" i="3" s="1"/>
  <c r="N478" i="3" s="1"/>
  <c r="O478" i="3" s="1"/>
  <c r="H472" i="3"/>
  <c r="F472" i="3"/>
  <c r="G472" i="3"/>
  <c r="K472" i="3" s="1"/>
  <c r="J472" i="3"/>
  <c r="I472" i="3" s="1"/>
  <c r="N472" i="3" s="1"/>
  <c r="O472" i="3" s="1"/>
  <c r="F391" i="3"/>
  <c r="G391" i="3"/>
  <c r="K391" i="3" s="1"/>
  <c r="J391" i="3"/>
  <c r="I391" i="3" s="1"/>
  <c r="N391" i="3" s="1"/>
  <c r="O391" i="3" s="1"/>
  <c r="H391" i="3"/>
  <c r="H502" i="3"/>
  <c r="F498" i="3"/>
  <c r="G474" i="3"/>
  <c r="K474" i="3" s="1"/>
  <c r="J348" i="3"/>
  <c r="I348" i="3" s="1"/>
  <c r="N348" i="3" s="1"/>
  <c r="O348" i="3" s="1"/>
  <c r="G348" i="3"/>
  <c r="K348" i="3" s="1"/>
  <c r="F348" i="3"/>
  <c r="H348" i="3"/>
  <c r="F325" i="3"/>
  <c r="G325" i="3"/>
  <c r="K325" i="3" s="1"/>
  <c r="H325" i="3"/>
  <c r="J325" i="3"/>
  <c r="I325" i="3" s="1"/>
  <c r="N325" i="3" s="1"/>
  <c r="O325" i="3" s="1"/>
  <c r="J322" i="3"/>
  <c r="I322" i="3" s="1"/>
  <c r="N322" i="3" s="1"/>
  <c r="O322" i="3" s="1"/>
  <c r="J467" i="3"/>
  <c r="I467" i="3" s="1"/>
  <c r="N467" i="3" s="1"/>
  <c r="O467" i="3" s="1"/>
  <c r="F464" i="3"/>
  <c r="G464" i="3"/>
  <c r="K464" i="3" s="1"/>
  <c r="H464" i="3"/>
  <c r="I464" i="3"/>
  <c r="N464" i="3" s="1"/>
  <c r="O464" i="3" s="1"/>
  <c r="J455" i="3"/>
  <c r="I455" i="3" s="1"/>
  <c r="N455" i="3" s="1"/>
  <c r="H454" i="3"/>
  <c r="F454" i="3"/>
  <c r="J437" i="3"/>
  <c r="I437" i="3" s="1"/>
  <c r="N437" i="3" s="1"/>
  <c r="O437" i="3" s="1"/>
  <c r="J420" i="3"/>
  <c r="I420" i="3" s="1"/>
  <c r="N420" i="3" s="1"/>
  <c r="O420" i="3" s="1"/>
  <c r="F420" i="3"/>
  <c r="G420" i="3"/>
  <c r="K420" i="3" s="1"/>
  <c r="H420" i="3"/>
  <c r="J417" i="3"/>
  <c r="I417" i="3" s="1"/>
  <c r="N417" i="3" s="1"/>
  <c r="O417" i="3" s="1"/>
  <c r="G417" i="3"/>
  <c r="K417" i="3" s="1"/>
  <c r="F417" i="3"/>
  <c r="H417" i="3"/>
  <c r="F373" i="3"/>
  <c r="G373" i="3"/>
  <c r="K373" i="3" s="1"/>
  <c r="H373" i="3"/>
  <c r="N373" i="3"/>
  <c r="O373" i="3" s="1"/>
  <c r="J363" i="3"/>
  <c r="I363" i="3" s="1"/>
  <c r="N363" i="3" s="1"/>
  <c r="O363" i="3" s="1"/>
  <c r="F363" i="3"/>
  <c r="G363" i="3"/>
  <c r="K363" i="3" s="1"/>
  <c r="H363" i="3"/>
  <c r="J357" i="3"/>
  <c r="I357" i="3" s="1"/>
  <c r="N357" i="3" s="1"/>
  <c r="O357" i="3" s="1"/>
  <c r="G357" i="3"/>
  <c r="K357" i="3" s="1"/>
  <c r="F357" i="3"/>
  <c r="H357" i="3"/>
  <c r="L182" i="3"/>
  <c r="M182" i="3" s="1"/>
  <c r="Q182" i="3" s="1"/>
  <c r="H496" i="3"/>
  <c r="G496" i="3"/>
  <c r="J495" i="3"/>
  <c r="I495" i="3" s="1"/>
  <c r="N495" i="3" s="1"/>
  <c r="O495" i="3" s="1"/>
  <c r="F495" i="3"/>
  <c r="G495" i="3"/>
  <c r="K495" i="3" s="1"/>
  <c r="H494" i="3"/>
  <c r="H493" i="3"/>
  <c r="G492" i="3"/>
  <c r="K492" i="3" s="1"/>
  <c r="J471" i="3"/>
  <c r="I471" i="3" s="1"/>
  <c r="N471" i="3" s="1"/>
  <c r="O471" i="3" s="1"/>
  <c r="H466" i="3"/>
  <c r="F465" i="3"/>
  <c r="O455" i="3"/>
  <c r="H448" i="3"/>
  <c r="F448" i="3"/>
  <c r="G448" i="3"/>
  <c r="K448" i="3" s="1"/>
  <c r="N448" i="3"/>
  <c r="O448" i="3" s="1"/>
  <c r="J387" i="3"/>
  <c r="I387" i="3" s="1"/>
  <c r="N387" i="3" s="1"/>
  <c r="O387" i="3" s="1"/>
  <c r="H387" i="3"/>
  <c r="F387" i="3"/>
  <c r="G387" i="3"/>
  <c r="K387" i="3" s="1"/>
  <c r="J342" i="3"/>
  <c r="I342" i="3" s="1"/>
  <c r="N342" i="3" s="1"/>
  <c r="O342" i="3" s="1"/>
  <c r="G342" i="3"/>
  <c r="K342" i="3" s="1"/>
  <c r="F342" i="3"/>
  <c r="H342" i="3"/>
  <c r="J324" i="3"/>
  <c r="I324" i="3" s="1"/>
  <c r="N324" i="3" s="1"/>
  <c r="O324" i="3" s="1"/>
  <c r="G324" i="3"/>
  <c r="K324" i="3" s="1"/>
  <c r="H324" i="3"/>
  <c r="F324" i="3"/>
  <c r="J416" i="3"/>
  <c r="I416" i="3" s="1"/>
  <c r="N416" i="3" s="1"/>
  <c r="O416" i="3" s="1"/>
  <c r="G416" i="3"/>
  <c r="K416" i="3" s="1"/>
  <c r="H416" i="3"/>
  <c r="F416" i="3"/>
  <c r="J381" i="3"/>
  <c r="I381" i="3" s="1"/>
  <c r="N381" i="3" s="1"/>
  <c r="O381" i="3" s="1"/>
  <c r="F381" i="3"/>
  <c r="G381" i="3"/>
  <c r="K381" i="3" s="1"/>
  <c r="F355" i="3"/>
  <c r="G355" i="3"/>
  <c r="K355" i="3" s="1"/>
  <c r="H355" i="3"/>
  <c r="J355" i="3"/>
  <c r="I355" i="3" s="1"/>
  <c r="N355" i="3" s="1"/>
  <c r="O355" i="3" s="1"/>
  <c r="J336" i="3"/>
  <c r="I336" i="3" s="1"/>
  <c r="N336" i="3" s="1"/>
  <c r="O336" i="3" s="1"/>
  <c r="G336" i="3"/>
  <c r="K336" i="3" s="1"/>
  <c r="F336" i="3"/>
  <c r="H336" i="3"/>
  <c r="J327" i="3"/>
  <c r="I327" i="3" s="1"/>
  <c r="N327" i="3" s="1"/>
  <c r="O327" i="3"/>
  <c r="F327" i="3"/>
  <c r="G327" i="3"/>
  <c r="K327" i="3" s="1"/>
  <c r="H327" i="3"/>
  <c r="G504" i="3"/>
  <c r="K504" i="3" s="1"/>
  <c r="F452" i="3"/>
  <c r="G452" i="3"/>
  <c r="K452" i="3" s="1"/>
  <c r="H452" i="3"/>
  <c r="J452" i="3"/>
  <c r="I452" i="3" s="1"/>
  <c r="N452" i="3" s="1"/>
  <c r="O452" i="3" s="1"/>
  <c r="J443" i="3"/>
  <c r="I443" i="3" s="1"/>
  <c r="N443" i="3" s="1"/>
  <c r="O443" i="3" s="1"/>
  <c r="H442" i="3"/>
  <c r="F442" i="3"/>
  <c r="G419" i="3"/>
  <c r="H419" i="3"/>
  <c r="J419" i="3"/>
  <c r="I419" i="3" s="1"/>
  <c r="N419" i="3" s="1"/>
  <c r="O419" i="3" s="1"/>
  <c r="I404" i="3"/>
  <c r="N404" i="3" s="1"/>
  <c r="O404" i="3" s="1"/>
  <c r="F404" i="3"/>
  <c r="G404" i="3"/>
  <c r="K404" i="3" s="1"/>
  <c r="J366" i="3"/>
  <c r="I366" i="3" s="1"/>
  <c r="N366" i="3" s="1"/>
  <c r="O366" i="3" s="1"/>
  <c r="G366" i="3"/>
  <c r="F366" i="3"/>
  <c r="H366" i="3"/>
  <c r="F361" i="3"/>
  <c r="G361" i="3"/>
  <c r="K361" i="3" s="1"/>
  <c r="H361" i="3"/>
  <c r="J361" i="3"/>
  <c r="I361" i="3" s="1"/>
  <c r="N361" i="3" s="1"/>
  <c r="O361" i="3" s="1"/>
  <c r="F346" i="3"/>
  <c r="G346" i="3"/>
  <c r="K346" i="3" s="1"/>
  <c r="J346" i="3"/>
  <c r="I346" i="3" s="1"/>
  <c r="N346" i="3" s="1"/>
  <c r="O346" i="3" s="1"/>
  <c r="H346" i="3"/>
  <c r="H463" i="3"/>
  <c r="J463" i="3"/>
  <c r="I463" i="3" s="1"/>
  <c r="N463" i="3" s="1"/>
  <c r="O463" i="3" s="1"/>
  <c r="G463" i="3"/>
  <c r="K463" i="3" s="1"/>
  <c r="H436" i="3"/>
  <c r="F436" i="3"/>
  <c r="G436" i="3"/>
  <c r="K436" i="3" s="1"/>
  <c r="H427" i="3"/>
  <c r="J427" i="3"/>
  <c r="I427" i="3" s="1"/>
  <c r="N427" i="3" s="1"/>
  <c r="O427" i="3" s="1"/>
  <c r="H424" i="3"/>
  <c r="J424" i="3"/>
  <c r="I424" i="3" s="1"/>
  <c r="N424" i="3" s="1"/>
  <c r="O424" i="3" s="1"/>
  <c r="F397" i="3"/>
  <c r="G397" i="3"/>
  <c r="K397" i="3" s="1"/>
  <c r="H397" i="3"/>
  <c r="J397" i="3"/>
  <c r="I397" i="3" s="1"/>
  <c r="N397" i="3" s="1"/>
  <c r="O397" i="3" s="1"/>
  <c r="J393" i="3"/>
  <c r="I393" i="3" s="1"/>
  <c r="N393" i="3" s="1"/>
  <c r="O393" i="3" s="1"/>
  <c r="F393" i="3"/>
  <c r="G393" i="3"/>
  <c r="K393" i="3" s="1"/>
  <c r="J428" i="3"/>
  <c r="I428" i="3" s="1"/>
  <c r="N428" i="3" s="1"/>
  <c r="O428" i="3" s="1"/>
  <c r="G428" i="3"/>
  <c r="H428" i="3"/>
  <c r="J384" i="3"/>
  <c r="I384" i="3" s="1"/>
  <c r="N384" i="3" s="1"/>
  <c r="O384" i="3" s="1"/>
  <c r="G384" i="3"/>
  <c r="K384" i="3" s="1"/>
  <c r="H384" i="3"/>
  <c r="J375" i="3"/>
  <c r="I375" i="3" s="1"/>
  <c r="N375" i="3" s="1"/>
  <c r="O375" i="3" s="1"/>
  <c r="G375" i="3"/>
  <c r="K375" i="3" s="1"/>
  <c r="F375" i="3"/>
  <c r="H469" i="3"/>
  <c r="H457" i="3"/>
  <c r="H445" i="3"/>
  <c r="J432" i="3"/>
  <c r="I432" i="3" s="1"/>
  <c r="N432" i="3" s="1"/>
  <c r="O432" i="3" s="1"/>
  <c r="J429" i="3"/>
  <c r="I429" i="3" s="1"/>
  <c r="N429" i="3" s="1"/>
  <c r="O429" i="3" s="1"/>
  <c r="G429" i="3"/>
  <c r="K429" i="3" s="1"/>
  <c r="F429" i="3"/>
  <c r="H429" i="3"/>
  <c r="J408" i="3"/>
  <c r="I408" i="3" s="1"/>
  <c r="N408" i="3" s="1"/>
  <c r="O408" i="3" s="1"/>
  <c r="J405" i="3"/>
  <c r="I405" i="3" s="1"/>
  <c r="N405" i="3" s="1"/>
  <c r="O405" i="3" s="1"/>
  <c r="G405" i="3"/>
  <c r="K405" i="3" s="1"/>
  <c r="F405" i="3"/>
  <c r="H405" i="3"/>
  <c r="F394" i="3"/>
  <c r="G394" i="3"/>
  <c r="K394" i="3" s="1"/>
  <c r="J394" i="3"/>
  <c r="I394" i="3" s="1"/>
  <c r="N394" i="3" s="1"/>
  <c r="O394" i="3" s="1"/>
  <c r="J503" i="3"/>
  <c r="I503" i="3" s="1"/>
  <c r="N503" i="3" s="1"/>
  <c r="O503" i="3" s="1"/>
  <c r="J491" i="3"/>
  <c r="I491" i="3" s="1"/>
  <c r="N491" i="3" s="1"/>
  <c r="O491" i="3" s="1"/>
  <c r="J479" i="3"/>
  <c r="I479" i="3" s="1"/>
  <c r="N479" i="3" s="1"/>
  <c r="O479" i="3" s="1"/>
  <c r="F468" i="3"/>
  <c r="G468" i="3"/>
  <c r="K468" i="3" s="1"/>
  <c r="N458" i="3"/>
  <c r="O458" i="3" s="1"/>
  <c r="N457" i="3"/>
  <c r="O457" i="3" s="1"/>
  <c r="F456" i="3"/>
  <c r="G456" i="3"/>
  <c r="K456" i="3" s="1"/>
  <c r="F444" i="3"/>
  <c r="G444" i="3"/>
  <c r="K444" i="3" s="1"/>
  <c r="H430" i="3"/>
  <c r="G430" i="3"/>
  <c r="K430" i="3" s="1"/>
  <c r="F430" i="3"/>
  <c r="H412" i="3"/>
  <c r="K412" i="3"/>
  <c r="H406" i="3"/>
  <c r="G406" i="3"/>
  <c r="K406" i="3" s="1"/>
  <c r="F406" i="3"/>
  <c r="F376" i="3"/>
  <c r="G376" i="3"/>
  <c r="K376" i="3" s="1"/>
  <c r="H376" i="3"/>
  <c r="J376" i="3"/>
  <c r="I376" i="3" s="1"/>
  <c r="N376" i="3" s="1"/>
  <c r="O376" i="3" s="1"/>
  <c r="J413" i="3"/>
  <c r="I413" i="3" s="1"/>
  <c r="N413" i="3" s="1"/>
  <c r="O413" i="3" s="1"/>
  <c r="G413" i="3"/>
  <c r="K413" i="3" s="1"/>
  <c r="F385" i="3"/>
  <c r="G385" i="3"/>
  <c r="K385" i="3" s="1"/>
  <c r="J385" i="3"/>
  <c r="I385" i="3" s="1"/>
  <c r="N385" i="3" s="1"/>
  <c r="O385" i="3" s="1"/>
  <c r="H433" i="3"/>
  <c r="G433" i="3"/>
  <c r="G422" i="3"/>
  <c r="G410" i="3"/>
  <c r="K410" i="3" s="1"/>
  <c r="H421" i="3"/>
  <c r="G421" i="3"/>
  <c r="K421" i="3" s="1"/>
  <c r="H409" i="3"/>
  <c r="G409" i="3"/>
  <c r="F352" i="3"/>
  <c r="G352" i="3"/>
  <c r="K352" i="3" s="1"/>
  <c r="F340" i="3"/>
  <c r="G340" i="3"/>
  <c r="K340" i="3" s="1"/>
  <c r="J339" i="3"/>
  <c r="I339" i="3" s="1"/>
  <c r="N339" i="3" s="1"/>
  <c r="O339" i="3" s="1"/>
  <c r="K339" i="3"/>
  <c r="J321" i="3"/>
  <c r="I321" i="3" s="1"/>
  <c r="N321" i="3" s="1"/>
  <c r="O321" i="3" s="1"/>
  <c r="F400" i="3"/>
  <c r="G400" i="3"/>
  <c r="K400" i="3" s="1"/>
  <c r="J390" i="3"/>
  <c r="I390" i="3" s="1"/>
  <c r="N390" i="3" s="1"/>
  <c r="O390" i="3" s="1"/>
  <c r="G390" i="3"/>
  <c r="K390" i="3" s="1"/>
  <c r="J369" i="3"/>
  <c r="I369" i="3" s="1"/>
  <c r="N369" i="3" s="1"/>
  <c r="O369" i="3" s="1"/>
  <c r="F349" i="3"/>
  <c r="G349" i="3"/>
  <c r="K349" i="3" s="1"/>
  <c r="F328" i="3"/>
  <c r="G328" i="3"/>
  <c r="K328" i="3" s="1"/>
  <c r="F403" i="3"/>
  <c r="G403" i="3"/>
  <c r="K403" i="3" s="1"/>
  <c r="F382" i="3"/>
  <c r="G382" i="3"/>
  <c r="K382" i="3" s="1"/>
  <c r="J372" i="3"/>
  <c r="I372" i="3" s="1"/>
  <c r="N372" i="3" s="1"/>
  <c r="O372" i="3" s="1"/>
  <c r="G372" i="3"/>
  <c r="K372" i="3" s="1"/>
  <c r="J351" i="3"/>
  <c r="I351" i="3" s="1"/>
  <c r="N351" i="3" s="1"/>
  <c r="O351" i="3" s="1"/>
  <c r="F331" i="3"/>
  <c r="G331" i="3"/>
  <c r="K331" i="3" s="1"/>
  <c r="J294" i="3"/>
  <c r="I294" i="3" s="1"/>
  <c r="N294" i="3" s="1"/>
  <c r="O294" i="3" s="1"/>
  <c r="G294" i="3"/>
  <c r="K294" i="3" s="1"/>
  <c r="F294" i="3"/>
  <c r="H294" i="3"/>
  <c r="J217" i="3"/>
  <c r="I217" i="3" s="1"/>
  <c r="N217" i="3" s="1"/>
  <c r="O217" i="3" s="1"/>
  <c r="G217" i="3"/>
  <c r="K217" i="3" s="1"/>
  <c r="F217" i="3"/>
  <c r="H217" i="3"/>
  <c r="J147" i="3"/>
  <c r="I147" i="3" s="1"/>
  <c r="N147" i="3" s="1"/>
  <c r="O147" i="3" s="1"/>
  <c r="H147" i="3"/>
  <c r="F147" i="3"/>
  <c r="G147" i="3"/>
  <c r="K147" i="3" s="1"/>
  <c r="G261" i="3"/>
  <c r="K261" i="3" s="1"/>
  <c r="F261" i="3"/>
  <c r="H261" i="3"/>
  <c r="J261" i="3"/>
  <c r="I261" i="3" s="1"/>
  <c r="N261" i="3" s="1"/>
  <c r="O261" i="3" s="1"/>
  <c r="K94" i="3"/>
  <c r="F187" i="3"/>
  <c r="G187" i="3"/>
  <c r="K187" i="3" s="1"/>
  <c r="H187" i="3"/>
  <c r="J187" i="3"/>
  <c r="I187" i="3" s="1"/>
  <c r="N187" i="3" s="1"/>
  <c r="O187" i="3" s="1"/>
  <c r="K309" i="3"/>
  <c r="H284" i="3"/>
  <c r="G284" i="3"/>
  <c r="K284" i="3" s="1"/>
  <c r="F284" i="3"/>
  <c r="J284" i="3"/>
  <c r="I284" i="3" s="1"/>
  <c r="N284" i="3" s="1"/>
  <c r="O284" i="3" s="1"/>
  <c r="H277" i="3"/>
  <c r="J277" i="3"/>
  <c r="I277" i="3" s="1"/>
  <c r="N277" i="3" s="1"/>
  <c r="O277" i="3" s="1"/>
  <c r="F277" i="3"/>
  <c r="G277" i="3"/>
  <c r="K277" i="3" s="1"/>
  <c r="F108" i="3"/>
  <c r="G108" i="3"/>
  <c r="K108" i="3" s="1"/>
  <c r="H108" i="3"/>
  <c r="J108" i="3"/>
  <c r="I108" i="3" s="1"/>
  <c r="N108" i="3" s="1"/>
  <c r="O108" i="3" s="1"/>
  <c r="G295" i="3"/>
  <c r="K295" i="3" s="1"/>
  <c r="H295" i="3"/>
  <c r="J295" i="3"/>
  <c r="I295" i="3" s="1"/>
  <c r="N295" i="3" s="1"/>
  <c r="O295" i="3" s="1"/>
  <c r="F295" i="3"/>
  <c r="J243" i="3"/>
  <c r="I243" i="3" s="1"/>
  <c r="N243" i="3" s="1"/>
  <c r="O243" i="3" s="1"/>
  <c r="F243" i="3"/>
  <c r="H243" i="3"/>
  <c r="G243" i="3"/>
  <c r="K243" i="3" s="1"/>
  <c r="L243" i="3" s="1"/>
  <c r="H236" i="3"/>
  <c r="F236" i="3"/>
  <c r="G236" i="3"/>
  <c r="K236" i="3" s="1"/>
  <c r="J236" i="3"/>
  <c r="I236" i="3" s="1"/>
  <c r="N236" i="3" s="1"/>
  <c r="O236" i="3" s="1"/>
  <c r="J270" i="3"/>
  <c r="I270" i="3" s="1"/>
  <c r="N270" i="3" s="1"/>
  <c r="O270" i="3" s="1"/>
  <c r="G270" i="3"/>
  <c r="K270" i="3" s="1"/>
  <c r="F270" i="3"/>
  <c r="H270" i="3"/>
  <c r="F228" i="3"/>
  <c r="G228" i="3"/>
  <c r="K228" i="3" s="1"/>
  <c r="J228" i="3"/>
  <c r="I228" i="3" s="1"/>
  <c r="N228" i="3" s="1"/>
  <c r="O228" i="3" s="1"/>
  <c r="H228" i="3"/>
  <c r="F181" i="3"/>
  <c r="J181" i="3"/>
  <c r="I181" i="3" s="1"/>
  <c r="N181" i="3" s="1"/>
  <c r="O181" i="3" s="1"/>
  <c r="H181" i="3"/>
  <c r="G181" i="3"/>
  <c r="K181" i="3" s="1"/>
  <c r="G51" i="3"/>
  <c r="K51" i="3" s="1"/>
  <c r="H51" i="3"/>
  <c r="F51" i="3"/>
  <c r="J51" i="3"/>
  <c r="I51" i="3" s="1"/>
  <c r="N51" i="3" s="1"/>
  <c r="O51" i="3" s="1"/>
  <c r="G303" i="3"/>
  <c r="K303" i="3" s="1"/>
  <c r="J303" i="3"/>
  <c r="I303" i="3" s="1"/>
  <c r="N303" i="3" s="1"/>
  <c r="O303" i="3" s="1"/>
  <c r="H303" i="3"/>
  <c r="F303" i="3"/>
  <c r="F175" i="3"/>
  <c r="J175" i="3"/>
  <c r="I175" i="3" s="1"/>
  <c r="N175" i="3" s="1"/>
  <c r="O175" i="3" s="1"/>
  <c r="H175" i="3"/>
  <c r="G175" i="3"/>
  <c r="K175" i="3" s="1"/>
  <c r="H254" i="3"/>
  <c r="F254" i="3"/>
  <c r="J254" i="3"/>
  <c r="I254" i="3" s="1"/>
  <c r="N254" i="3" s="1"/>
  <c r="O254" i="3" s="1"/>
  <c r="G254" i="3"/>
  <c r="K254" i="3" s="1"/>
  <c r="G264" i="3"/>
  <c r="K264" i="3" s="1"/>
  <c r="J234" i="3"/>
  <c r="F234" i="3"/>
  <c r="G234" i="3"/>
  <c r="K234" i="3" s="1"/>
  <c r="I234" i="3"/>
  <c r="N234" i="3" s="1"/>
  <c r="O234" i="3" s="1"/>
  <c r="H234" i="3"/>
  <c r="F157" i="3"/>
  <c r="J157" i="3"/>
  <c r="I157" i="3" s="1"/>
  <c r="N157" i="3" s="1"/>
  <c r="O157" i="3" s="1"/>
  <c r="G157" i="3"/>
  <c r="K157" i="3" s="1"/>
  <c r="H157" i="3"/>
  <c r="G29" i="3"/>
  <c r="K29" i="3" s="1"/>
  <c r="H29" i="3"/>
  <c r="J29" i="3"/>
  <c r="I29" i="3" s="1"/>
  <c r="N29" i="3" s="1"/>
  <c r="O29" i="3" s="1"/>
  <c r="F29" i="3"/>
  <c r="H296" i="3"/>
  <c r="G296" i="3"/>
  <c r="K296" i="3" s="1"/>
  <c r="F296" i="3"/>
  <c r="J296" i="3"/>
  <c r="I296" i="3" s="1"/>
  <c r="N296" i="3" s="1"/>
  <c r="O296" i="3" s="1"/>
  <c r="H287" i="3"/>
  <c r="G287" i="3"/>
  <c r="K287" i="3" s="1"/>
  <c r="L287" i="3" s="1"/>
  <c r="M287" i="3" s="1"/>
  <c r="Q287" i="3" s="1"/>
  <c r="J287" i="3"/>
  <c r="I287" i="3" s="1"/>
  <c r="N287" i="3" s="1"/>
  <c r="O287" i="3" s="1"/>
  <c r="H278" i="3"/>
  <c r="F278" i="3"/>
  <c r="G278" i="3"/>
  <c r="K278" i="3" s="1"/>
  <c r="J278" i="3"/>
  <c r="I278" i="3" s="1"/>
  <c r="N278" i="3" s="1"/>
  <c r="O278" i="3" s="1"/>
  <c r="J258" i="3"/>
  <c r="I258" i="3" s="1"/>
  <c r="N258" i="3" s="1"/>
  <c r="O258" i="3" s="1"/>
  <c r="F232" i="3"/>
  <c r="G232" i="3"/>
  <c r="K232" i="3" s="1"/>
  <c r="H232" i="3"/>
  <c r="J232" i="3"/>
  <c r="I232" i="3" s="1"/>
  <c r="N232" i="3" s="1"/>
  <c r="O232" i="3" s="1"/>
  <c r="J183" i="3"/>
  <c r="I183" i="3" s="1"/>
  <c r="N183" i="3" s="1"/>
  <c r="O183" i="3" s="1"/>
  <c r="F183" i="3"/>
  <c r="G183" i="3"/>
  <c r="K183" i="3" s="1"/>
  <c r="J171" i="3"/>
  <c r="I171" i="3" s="1"/>
  <c r="N171" i="3" s="1"/>
  <c r="O171" i="3" s="1"/>
  <c r="F171" i="3"/>
  <c r="G171" i="3"/>
  <c r="K171" i="3" s="1"/>
  <c r="H171" i="3"/>
  <c r="H107" i="3"/>
  <c r="G107" i="3"/>
  <c r="K107" i="3" s="1"/>
  <c r="J107" i="3"/>
  <c r="I107" i="3" s="1"/>
  <c r="N107" i="3" s="1"/>
  <c r="O107" i="3" s="1"/>
  <c r="F107" i="3"/>
  <c r="G90" i="3"/>
  <c r="K90" i="3" s="1"/>
  <c r="H90" i="3"/>
  <c r="J90" i="3"/>
  <c r="I90" i="3" s="1"/>
  <c r="N90" i="3" s="1"/>
  <c r="O90" i="3" s="1"/>
  <c r="F90" i="3"/>
  <c r="G69" i="3"/>
  <c r="H69" i="3"/>
  <c r="J69" i="3"/>
  <c r="I69" i="3" s="1"/>
  <c r="N69" i="3" s="1"/>
  <c r="O69" i="3" s="1"/>
  <c r="F69" i="3"/>
  <c r="G307" i="3"/>
  <c r="K307" i="3" s="1"/>
  <c r="J307" i="3"/>
  <c r="I307" i="3" s="1"/>
  <c r="N307" i="3" s="1"/>
  <c r="O307" i="3" s="1"/>
  <c r="H307" i="3"/>
  <c r="H265" i="3"/>
  <c r="J265" i="3"/>
  <c r="I265" i="3" s="1"/>
  <c r="N265" i="3" s="1"/>
  <c r="O265" i="3" s="1"/>
  <c r="H245" i="3"/>
  <c r="F245" i="3"/>
  <c r="G237" i="3"/>
  <c r="F237" i="3"/>
  <c r="H237" i="3"/>
  <c r="J237" i="3"/>
  <c r="I237" i="3" s="1"/>
  <c r="N237" i="3" s="1"/>
  <c r="O237" i="3" s="1"/>
  <c r="G229" i="3"/>
  <c r="K229" i="3" s="1"/>
  <c r="H229" i="3"/>
  <c r="J229" i="3"/>
  <c r="I229" i="3" s="1"/>
  <c r="N229" i="3" s="1"/>
  <c r="O229" i="3" s="1"/>
  <c r="F92" i="3"/>
  <c r="G92" i="3"/>
  <c r="K92" i="3" s="1"/>
  <c r="H92" i="3"/>
  <c r="J92" i="3"/>
  <c r="I92" i="3" s="1"/>
  <c r="N92" i="3" s="1"/>
  <c r="O92" i="3" s="1"/>
  <c r="F56" i="3"/>
  <c r="G56" i="3"/>
  <c r="K56" i="3" s="1"/>
  <c r="H56" i="3"/>
  <c r="J56" i="3"/>
  <c r="I56" i="3" s="1"/>
  <c r="N56" i="3" s="1"/>
  <c r="O56" i="3" s="1"/>
  <c r="J298" i="3"/>
  <c r="I298" i="3" s="1"/>
  <c r="N298" i="3" s="1"/>
  <c r="O298" i="3" s="1"/>
  <c r="G288" i="3"/>
  <c r="K288" i="3" s="1"/>
  <c r="F288" i="3"/>
  <c r="H272" i="3"/>
  <c r="G272" i="3"/>
  <c r="K272" i="3" s="1"/>
  <c r="F272" i="3"/>
  <c r="J272" i="3"/>
  <c r="I272" i="3" s="1"/>
  <c r="N272" i="3" s="1"/>
  <c r="O272" i="3" s="1"/>
  <c r="J180" i="3"/>
  <c r="I180" i="3" s="1"/>
  <c r="N180" i="3" s="1"/>
  <c r="O180" i="3" s="1"/>
  <c r="F180" i="3"/>
  <c r="G180" i="3"/>
  <c r="K180" i="3" s="1"/>
  <c r="H180" i="3"/>
  <c r="J144" i="3"/>
  <c r="I144" i="3" s="1"/>
  <c r="N144" i="3" s="1"/>
  <c r="O144" i="3" s="1"/>
  <c r="H144" i="3"/>
  <c r="G71" i="3"/>
  <c r="K71" i="3" s="1"/>
  <c r="F71" i="3"/>
  <c r="H71" i="3"/>
  <c r="J71" i="3"/>
  <c r="I71" i="3" s="1"/>
  <c r="N71" i="3" s="1"/>
  <c r="O71" i="3" s="1"/>
  <c r="F31" i="3"/>
  <c r="I31" i="3"/>
  <c r="N31" i="3" s="1"/>
  <c r="O31" i="3" s="1"/>
  <c r="G31" i="3"/>
  <c r="K31" i="3" s="1"/>
  <c r="H31" i="3"/>
  <c r="J286" i="3"/>
  <c r="I286" i="3" s="1"/>
  <c r="N286" i="3" s="1"/>
  <c r="O286" i="3" s="1"/>
  <c r="H251" i="3"/>
  <c r="J271" i="3"/>
  <c r="I271" i="3" s="1"/>
  <c r="N271" i="3" s="1"/>
  <c r="O271" i="3" s="1"/>
  <c r="H271" i="3"/>
  <c r="J310" i="3"/>
  <c r="I310" i="3" s="1"/>
  <c r="N310" i="3" s="1"/>
  <c r="O310" i="3" s="1"/>
  <c r="H308" i="3"/>
  <c r="F308" i="3"/>
  <c r="L308" i="3" s="1"/>
  <c r="M308" i="3" s="1"/>
  <c r="Q308" i="3" s="1"/>
  <c r="J308" i="3"/>
  <c r="I308" i="3" s="1"/>
  <c r="N308" i="3" s="1"/>
  <c r="O308" i="3" s="1"/>
  <c r="J251" i="3"/>
  <c r="I251" i="3" s="1"/>
  <c r="N251" i="3" s="1"/>
  <c r="O251" i="3" s="1"/>
  <c r="J235" i="3"/>
  <c r="I235" i="3" s="1"/>
  <c r="N235" i="3" s="1"/>
  <c r="O235" i="3" s="1"/>
  <c r="F235" i="3"/>
  <c r="G235" i="3"/>
  <c r="K235" i="3" s="1"/>
  <c r="H235" i="3"/>
  <c r="F62" i="3"/>
  <c r="G62" i="3"/>
  <c r="K62" i="3" s="1"/>
  <c r="J62" i="3"/>
  <c r="I62" i="3" s="1"/>
  <c r="N62" i="3" s="1"/>
  <c r="O62" i="3" s="1"/>
  <c r="H62" i="3"/>
  <c r="G42" i="3"/>
  <c r="K42" i="3" s="1"/>
  <c r="H42" i="3"/>
  <c r="F42" i="3"/>
  <c r="J42" i="3"/>
  <c r="I42" i="3" s="1"/>
  <c r="N42" i="3" s="1"/>
  <c r="O42" i="3" s="1"/>
  <c r="H314" i="3"/>
  <c r="H311" i="3"/>
  <c r="G311" i="3"/>
  <c r="J311" i="3"/>
  <c r="I311" i="3" s="1"/>
  <c r="N311" i="3" s="1"/>
  <c r="O311" i="3" s="1"/>
  <c r="H299" i="3"/>
  <c r="G299" i="3"/>
  <c r="K299" i="3" s="1"/>
  <c r="J299" i="3"/>
  <c r="I299" i="3" s="1"/>
  <c r="N299" i="3" s="1"/>
  <c r="O299" i="3" s="1"/>
  <c r="H286" i="3"/>
  <c r="J282" i="3"/>
  <c r="I282" i="3" s="1"/>
  <c r="N282" i="3" s="1"/>
  <c r="O282" i="3" s="1"/>
  <c r="H266" i="3"/>
  <c r="F266" i="3"/>
  <c r="G266" i="3"/>
  <c r="J266" i="3"/>
  <c r="I266" i="3" s="1"/>
  <c r="N266" i="3" s="1"/>
  <c r="O266" i="3" s="1"/>
  <c r="F193" i="3"/>
  <c r="J193" i="3"/>
  <c r="I193" i="3" s="1"/>
  <c r="N193" i="3" s="1"/>
  <c r="O193" i="3" s="1"/>
  <c r="J174" i="3"/>
  <c r="I174" i="3" s="1"/>
  <c r="N174" i="3" s="1"/>
  <c r="O174" i="3" s="1"/>
  <c r="G174" i="3"/>
  <c r="K174" i="3" s="1"/>
  <c r="F174" i="3"/>
  <c r="H174" i="3"/>
  <c r="J141" i="3"/>
  <c r="I141" i="3" s="1"/>
  <c r="N141" i="3" s="1"/>
  <c r="O141" i="3" s="1"/>
  <c r="H141" i="3"/>
  <c r="G141" i="3"/>
  <c r="K141" i="3" s="1"/>
  <c r="F141" i="3"/>
  <c r="J123" i="3"/>
  <c r="I123" i="3" s="1"/>
  <c r="N123" i="3" s="1"/>
  <c r="O123" i="3" s="1"/>
  <c r="H123" i="3"/>
  <c r="G123" i="3"/>
  <c r="F123" i="3"/>
  <c r="H319" i="3"/>
  <c r="G318" i="3"/>
  <c r="K318" i="3" s="1"/>
  <c r="H318" i="3"/>
  <c r="H316" i="3"/>
  <c r="G315" i="3"/>
  <c r="K315" i="3" s="1"/>
  <c r="H315" i="3"/>
  <c r="I315" i="3"/>
  <c r="N315" i="3" s="1"/>
  <c r="O315" i="3" s="1"/>
  <c r="F312" i="3"/>
  <c r="H306" i="3"/>
  <c r="G291" i="3"/>
  <c r="K291" i="3" s="1"/>
  <c r="H291" i="3"/>
  <c r="J291" i="3"/>
  <c r="I291" i="3" s="1"/>
  <c r="N291" i="3" s="1"/>
  <c r="O291" i="3" s="1"/>
  <c r="G286" i="3"/>
  <c r="K286" i="3" s="1"/>
  <c r="G273" i="3"/>
  <c r="K273" i="3" s="1"/>
  <c r="F273" i="3"/>
  <c r="H264" i="3"/>
  <c r="H253" i="3"/>
  <c r="J253" i="3"/>
  <c r="I253" i="3" s="1"/>
  <c r="N253" i="3" s="1"/>
  <c r="O253" i="3" s="1"/>
  <c r="G251" i="3"/>
  <c r="K251" i="3" s="1"/>
  <c r="J247" i="3"/>
  <c r="I247" i="3" s="1"/>
  <c r="N247" i="3" s="1"/>
  <c r="O247" i="3" s="1"/>
  <c r="F247" i="3"/>
  <c r="L247" i="3" s="1"/>
  <c r="H247" i="3"/>
  <c r="H233" i="3"/>
  <c r="F233" i="3"/>
  <c r="G233" i="3"/>
  <c r="K233" i="3" s="1"/>
  <c r="J233" i="3"/>
  <c r="I233" i="3" s="1"/>
  <c r="N233" i="3" s="1"/>
  <c r="O233" i="3" s="1"/>
  <c r="J156" i="3"/>
  <c r="I156" i="3" s="1"/>
  <c r="N156" i="3" s="1"/>
  <c r="O156" i="3" s="1"/>
  <c r="F156" i="3"/>
  <c r="G156" i="3"/>
  <c r="K156" i="3" s="1"/>
  <c r="H156" i="3"/>
  <c r="F304" i="3"/>
  <c r="I304" i="3"/>
  <c r="N304" i="3" s="1"/>
  <c r="O304" i="3" s="1"/>
  <c r="F240" i="3"/>
  <c r="G240" i="3"/>
  <c r="K240" i="3" s="1"/>
  <c r="H240" i="3"/>
  <c r="J240" i="3"/>
  <c r="I240" i="3" s="1"/>
  <c r="N240" i="3" s="1"/>
  <c r="O240" i="3" s="1"/>
  <c r="G300" i="3"/>
  <c r="K300" i="3" s="1"/>
  <c r="F300" i="3"/>
  <c r="F286" i="3"/>
  <c r="G283" i="3"/>
  <c r="H283" i="3"/>
  <c r="J283" i="3"/>
  <c r="I283" i="3" s="1"/>
  <c r="N283" i="3" s="1"/>
  <c r="O283" i="3" s="1"/>
  <c r="G276" i="3"/>
  <c r="K276" i="3" s="1"/>
  <c r="L276" i="3" s="1"/>
  <c r="G271" i="3"/>
  <c r="K271" i="3" s="1"/>
  <c r="F264" i="3"/>
  <c r="H260" i="3"/>
  <c r="G260" i="3"/>
  <c r="K260" i="3" s="1"/>
  <c r="F260" i="3"/>
  <c r="J260" i="3"/>
  <c r="I260" i="3" s="1"/>
  <c r="N260" i="3" s="1"/>
  <c r="O260" i="3" s="1"/>
  <c r="H258" i="3"/>
  <c r="F251" i="3"/>
  <c r="G241" i="3"/>
  <c r="K241" i="3" s="1"/>
  <c r="F241" i="3"/>
  <c r="F238" i="3"/>
  <c r="G238" i="3"/>
  <c r="K238" i="3" s="1"/>
  <c r="H238" i="3"/>
  <c r="J238" i="3"/>
  <c r="I238" i="3" s="1"/>
  <c r="N238" i="3" s="1"/>
  <c r="O238" i="3" s="1"/>
  <c r="J150" i="3"/>
  <c r="I150" i="3" s="1"/>
  <c r="N150" i="3" s="1"/>
  <c r="O150" i="3" s="1"/>
  <c r="H150" i="3"/>
  <c r="G78" i="3"/>
  <c r="K78" i="3" s="1"/>
  <c r="H78" i="3"/>
  <c r="F78" i="3"/>
  <c r="J78" i="3"/>
  <c r="I78" i="3" s="1"/>
  <c r="N78" i="3" s="1"/>
  <c r="O78" i="3" s="1"/>
  <c r="J192" i="3"/>
  <c r="I192" i="3" s="1"/>
  <c r="N192" i="3" s="1"/>
  <c r="O192" i="3" s="1"/>
  <c r="F192" i="3"/>
  <c r="H192" i="3"/>
  <c r="K192" i="3"/>
  <c r="J306" i="3"/>
  <c r="I306" i="3" s="1"/>
  <c r="N306" i="3" s="1"/>
  <c r="O306" i="3" s="1"/>
  <c r="K306" i="3"/>
  <c r="J255" i="3"/>
  <c r="I255" i="3" s="1"/>
  <c r="N255" i="3" s="1"/>
  <c r="O255" i="3" s="1"/>
  <c r="G255" i="3"/>
  <c r="K255" i="3" s="1"/>
  <c r="F255" i="3"/>
  <c r="F244" i="3"/>
  <c r="G244" i="3"/>
  <c r="K244" i="3" s="1"/>
  <c r="H244" i="3"/>
  <c r="J244" i="3"/>
  <c r="I244" i="3" s="1"/>
  <c r="N244" i="3" s="1"/>
  <c r="O244" i="3" s="1"/>
  <c r="H239" i="3"/>
  <c r="J239" i="3"/>
  <c r="I239" i="3" s="1"/>
  <c r="N239" i="3" s="1"/>
  <c r="O239" i="3" s="1"/>
  <c r="F239" i="3"/>
  <c r="G239" i="3"/>
  <c r="K239" i="3" s="1"/>
  <c r="H79" i="3"/>
  <c r="J79" i="3"/>
  <c r="I79" i="3" s="1"/>
  <c r="N79" i="3" s="1"/>
  <c r="O79" i="3" s="1"/>
  <c r="F79" i="3"/>
  <c r="G79" i="3"/>
  <c r="K79" i="3" s="1"/>
  <c r="G47" i="3"/>
  <c r="K47" i="3" s="1"/>
  <c r="F47" i="3"/>
  <c r="H47" i="3"/>
  <c r="G36" i="3"/>
  <c r="K36" i="3" s="1"/>
  <c r="H36" i="3"/>
  <c r="J36" i="3"/>
  <c r="I36" i="3" s="1"/>
  <c r="N36" i="3" s="1"/>
  <c r="O36" i="3" s="1"/>
  <c r="F36" i="3"/>
  <c r="H290" i="3"/>
  <c r="N290" i="3"/>
  <c r="O290" i="3" s="1"/>
  <c r="J279" i="3"/>
  <c r="I279" i="3" s="1"/>
  <c r="N279" i="3" s="1"/>
  <c r="O279" i="3" s="1"/>
  <c r="G279" i="3"/>
  <c r="K279" i="3" s="1"/>
  <c r="F279" i="3"/>
  <c r="J264" i="3"/>
  <c r="I264" i="3" s="1"/>
  <c r="N264" i="3" s="1"/>
  <c r="O264" i="3" s="1"/>
  <c r="J259" i="3"/>
  <c r="I259" i="3" s="1"/>
  <c r="N259" i="3" s="1"/>
  <c r="O259" i="3" s="1"/>
  <c r="H259" i="3"/>
  <c r="J246" i="3"/>
  <c r="I246" i="3" s="1"/>
  <c r="N246" i="3" s="1"/>
  <c r="O246" i="3" s="1"/>
  <c r="F246" i="3"/>
  <c r="L246" i="3" s="1"/>
  <c r="H246" i="3"/>
  <c r="J159" i="3"/>
  <c r="I159" i="3" s="1"/>
  <c r="N159" i="3" s="1"/>
  <c r="O159" i="3" s="1"/>
  <c r="F159" i="3"/>
  <c r="H159" i="3"/>
  <c r="K159" i="3"/>
  <c r="H304" i="3"/>
  <c r="F306" i="3"/>
  <c r="G304" i="3"/>
  <c r="K304" i="3" s="1"/>
  <c r="H302" i="3"/>
  <c r="K302" i="3"/>
  <c r="N302" i="3"/>
  <c r="O302" i="3" s="1"/>
  <c r="F292" i="3"/>
  <c r="G292" i="3"/>
  <c r="K292" i="3" s="1"/>
  <c r="I292" i="3"/>
  <c r="N292" i="3" s="1"/>
  <c r="O292" i="3" s="1"/>
  <c r="F271" i="3"/>
  <c r="J267" i="3"/>
  <c r="I267" i="3" s="1"/>
  <c r="N267" i="3" s="1"/>
  <c r="O267" i="3" s="1"/>
  <c r="G267" i="3"/>
  <c r="K267" i="3" s="1"/>
  <c r="F267" i="3"/>
  <c r="G258" i="3"/>
  <c r="H255" i="3"/>
  <c r="J231" i="3"/>
  <c r="I231" i="3" s="1"/>
  <c r="N231" i="3" s="1"/>
  <c r="O231" i="3" s="1"/>
  <c r="F231" i="3"/>
  <c r="G231" i="3"/>
  <c r="K231" i="3" s="1"/>
  <c r="H231" i="3"/>
  <c r="L218" i="3"/>
  <c r="F205" i="3"/>
  <c r="K205" i="3"/>
  <c r="J205" i="3"/>
  <c r="I205" i="3" s="1"/>
  <c r="N205" i="3" s="1"/>
  <c r="O205" i="3" s="1"/>
  <c r="G80" i="3"/>
  <c r="K80" i="3" s="1"/>
  <c r="H80" i="3"/>
  <c r="J80" i="3"/>
  <c r="I80" i="3" s="1"/>
  <c r="N80" i="3" s="1"/>
  <c r="O80" i="3" s="1"/>
  <c r="F80" i="3"/>
  <c r="I47" i="3"/>
  <c r="N47" i="3" s="1"/>
  <c r="O47" i="3" s="1"/>
  <c r="J58" i="3"/>
  <c r="I58" i="3" s="1"/>
  <c r="N58" i="3" s="1"/>
  <c r="O58" i="3" s="1"/>
  <c r="F58" i="3"/>
  <c r="G58" i="3"/>
  <c r="K58" i="3" s="1"/>
  <c r="H58" i="3"/>
  <c r="G252" i="3"/>
  <c r="K252" i="3" s="1"/>
  <c r="L252" i="3" s="1"/>
  <c r="H227" i="3"/>
  <c r="J227" i="3"/>
  <c r="I227" i="3" s="1"/>
  <c r="N227" i="3" s="1"/>
  <c r="O227" i="3" s="1"/>
  <c r="K227" i="3"/>
  <c r="L227" i="3" s="1"/>
  <c r="F226" i="3"/>
  <c r="G225" i="3"/>
  <c r="H224" i="3"/>
  <c r="F224" i="3"/>
  <c r="G224" i="3"/>
  <c r="K224" i="3" s="1"/>
  <c r="J223" i="3"/>
  <c r="I223" i="3" s="1"/>
  <c r="N223" i="3" s="1"/>
  <c r="O223" i="3" s="1"/>
  <c r="K223" i="3"/>
  <c r="J222" i="3"/>
  <c r="I222" i="3" s="1"/>
  <c r="N222" i="3" s="1"/>
  <c r="O222" i="3" s="1"/>
  <c r="H221" i="3"/>
  <c r="F220" i="3"/>
  <c r="G220" i="3"/>
  <c r="K220" i="3" s="1"/>
  <c r="J219" i="3"/>
  <c r="I219" i="3" s="1"/>
  <c r="N219" i="3" s="1"/>
  <c r="O219" i="3" s="1"/>
  <c r="J165" i="3"/>
  <c r="I165" i="3" s="1"/>
  <c r="N165" i="3" s="1"/>
  <c r="O165" i="3" s="1"/>
  <c r="F133" i="3"/>
  <c r="H133" i="3"/>
  <c r="J133" i="3"/>
  <c r="I133" i="3" s="1"/>
  <c r="N133" i="3" s="1"/>
  <c r="O133" i="3" s="1"/>
  <c r="K133" i="3"/>
  <c r="F127" i="3"/>
  <c r="H127" i="3"/>
  <c r="J127" i="3"/>
  <c r="I127" i="3" s="1"/>
  <c r="N127" i="3" s="1"/>
  <c r="O127" i="3" s="1"/>
  <c r="G127" i="3"/>
  <c r="K127" i="3" s="1"/>
  <c r="N250" i="3"/>
  <c r="O250" i="3" s="1"/>
  <c r="F216" i="3"/>
  <c r="G216" i="3"/>
  <c r="K216" i="3" s="1"/>
  <c r="F121" i="3"/>
  <c r="H121" i="3"/>
  <c r="J121" i="3"/>
  <c r="I121" i="3" s="1"/>
  <c r="N121" i="3" s="1"/>
  <c r="O121" i="3" s="1"/>
  <c r="K121" i="3"/>
  <c r="H281" i="3"/>
  <c r="H275" i="3"/>
  <c r="H269" i="3"/>
  <c r="H263" i="3"/>
  <c r="H257" i="3"/>
  <c r="H215" i="3"/>
  <c r="J215" i="3"/>
  <c r="I215" i="3" s="1"/>
  <c r="N215" i="3" s="1"/>
  <c r="O215" i="3" s="1"/>
  <c r="N214" i="3"/>
  <c r="O214" i="3" s="1"/>
  <c r="F214" i="3"/>
  <c r="G213" i="3"/>
  <c r="H212" i="3"/>
  <c r="F212" i="3"/>
  <c r="G212" i="3"/>
  <c r="K212" i="3" s="1"/>
  <c r="J211" i="3"/>
  <c r="I211" i="3" s="1"/>
  <c r="N211" i="3" s="1"/>
  <c r="O211" i="3" s="1"/>
  <c r="J210" i="3"/>
  <c r="I210" i="3" s="1"/>
  <c r="N210" i="3" s="1"/>
  <c r="O210" i="3" s="1"/>
  <c r="H209" i="3"/>
  <c r="F208" i="3"/>
  <c r="G208" i="3"/>
  <c r="K208" i="3" s="1"/>
  <c r="J207" i="3"/>
  <c r="I207" i="3" s="1"/>
  <c r="N207" i="3" s="1"/>
  <c r="O207" i="3" s="1"/>
  <c r="J135" i="3"/>
  <c r="I135" i="3" s="1"/>
  <c r="N135" i="3" s="1"/>
  <c r="O135" i="3" s="1"/>
  <c r="H135" i="3"/>
  <c r="G135" i="3"/>
  <c r="K135" i="3" s="1"/>
  <c r="J129" i="3"/>
  <c r="I129" i="3" s="1"/>
  <c r="N129" i="3" s="1"/>
  <c r="O129" i="3" s="1"/>
  <c r="H129" i="3"/>
  <c r="F129" i="3"/>
  <c r="G129" i="3"/>
  <c r="K129" i="3" s="1"/>
  <c r="F61" i="3"/>
  <c r="G61" i="3"/>
  <c r="K61" i="3" s="1"/>
  <c r="J61" i="3"/>
  <c r="I61" i="3" s="1"/>
  <c r="N61" i="3" s="1"/>
  <c r="O61" i="3" s="1"/>
  <c r="H61" i="3"/>
  <c r="G18" i="3"/>
  <c r="K18" i="3" s="1"/>
  <c r="H18" i="3"/>
  <c r="F18" i="3"/>
  <c r="J18" i="3"/>
  <c r="I18" i="3" s="1"/>
  <c r="N18" i="3" s="1"/>
  <c r="O18" i="3" s="1"/>
  <c r="N281" i="3"/>
  <c r="O281" i="3" s="1"/>
  <c r="N257" i="3"/>
  <c r="O257" i="3" s="1"/>
  <c r="N216" i="3"/>
  <c r="O216" i="3" s="1"/>
  <c r="N213" i="3"/>
  <c r="O213" i="3" s="1"/>
  <c r="F199" i="3"/>
  <c r="J199" i="3"/>
  <c r="I199" i="3" s="1"/>
  <c r="N199" i="3" s="1"/>
  <c r="O199" i="3" s="1"/>
  <c r="K199" i="3"/>
  <c r="F169" i="3"/>
  <c r="J169" i="3"/>
  <c r="I169" i="3" s="1"/>
  <c r="N169" i="3" s="1"/>
  <c r="O169" i="3" s="1"/>
  <c r="K169" i="3"/>
  <c r="H169" i="3"/>
  <c r="J153" i="3"/>
  <c r="I153" i="3" s="1"/>
  <c r="N153" i="3" s="1"/>
  <c r="O153" i="3" s="1"/>
  <c r="H153" i="3"/>
  <c r="F139" i="3"/>
  <c r="L139" i="3" s="1"/>
  <c r="H139" i="3"/>
  <c r="J139" i="3"/>
  <c r="I139" i="3" s="1"/>
  <c r="N139" i="3" s="1"/>
  <c r="O139" i="3" s="1"/>
  <c r="G63" i="3"/>
  <c r="K63" i="3" s="1"/>
  <c r="H63" i="3"/>
  <c r="F63" i="3"/>
  <c r="J63" i="3"/>
  <c r="I63" i="3" s="1"/>
  <c r="N63" i="3" s="1"/>
  <c r="O63" i="3" s="1"/>
  <c r="G39" i="3"/>
  <c r="K39" i="3" s="1"/>
  <c r="H39" i="3"/>
  <c r="J39" i="3"/>
  <c r="I39" i="3" s="1"/>
  <c r="N39" i="3" s="1"/>
  <c r="O39" i="3" s="1"/>
  <c r="F39" i="3"/>
  <c r="G280" i="3"/>
  <c r="N274" i="3"/>
  <c r="O274" i="3" s="1"/>
  <c r="G268" i="3"/>
  <c r="G256" i="3"/>
  <c r="K256" i="3" s="1"/>
  <c r="J252" i="3"/>
  <c r="I252" i="3" s="1"/>
  <c r="N252" i="3" s="1"/>
  <c r="O252" i="3" s="1"/>
  <c r="H248" i="3"/>
  <c r="G248" i="3"/>
  <c r="J226" i="3"/>
  <c r="I226" i="3" s="1"/>
  <c r="N226" i="3" s="1"/>
  <c r="O226" i="3" s="1"/>
  <c r="J225" i="3"/>
  <c r="I225" i="3" s="1"/>
  <c r="N225" i="3" s="1"/>
  <c r="O225" i="3" s="1"/>
  <c r="F145" i="3"/>
  <c r="H145" i="3"/>
  <c r="J145" i="3"/>
  <c r="I145" i="3" s="1"/>
  <c r="N145" i="3" s="1"/>
  <c r="O145" i="3" s="1"/>
  <c r="K145" i="3"/>
  <c r="H242" i="3"/>
  <c r="H230" i="3"/>
  <c r="N230" i="3"/>
  <c r="O230" i="3" s="1"/>
  <c r="H218" i="3"/>
  <c r="J201" i="3"/>
  <c r="I201" i="3" s="1"/>
  <c r="N201" i="3" s="1"/>
  <c r="O201" i="3" s="1"/>
  <c r="F201" i="3"/>
  <c r="J198" i="3"/>
  <c r="I198" i="3" s="1"/>
  <c r="N198" i="3" s="1"/>
  <c r="O198" i="3" s="1"/>
  <c r="F151" i="3"/>
  <c r="L151" i="3" s="1"/>
  <c r="H151" i="3"/>
  <c r="J151" i="3"/>
  <c r="I151" i="3" s="1"/>
  <c r="N151" i="3" s="1"/>
  <c r="O151" i="3" s="1"/>
  <c r="J67" i="3"/>
  <c r="I67" i="3" s="1"/>
  <c r="N67" i="3" s="1"/>
  <c r="O67" i="3" s="1"/>
  <c r="K67" i="3"/>
  <c r="H67" i="3"/>
  <c r="J16" i="3"/>
  <c r="I16" i="3" s="1"/>
  <c r="N16" i="3" s="1"/>
  <c r="O16" i="3" s="1"/>
  <c r="H16" i="3"/>
  <c r="F16" i="3"/>
  <c r="G16" i="3"/>
  <c r="K16" i="3" s="1"/>
  <c r="J189" i="3"/>
  <c r="I189" i="3" s="1"/>
  <c r="N189" i="3" s="1"/>
  <c r="O189" i="3" s="1"/>
  <c r="J168" i="3"/>
  <c r="I168" i="3" s="1"/>
  <c r="N168" i="3" s="1"/>
  <c r="O168" i="3" s="1"/>
  <c r="H168" i="3"/>
  <c r="K168" i="3"/>
  <c r="F82" i="3"/>
  <c r="G82" i="3"/>
  <c r="K82" i="3" s="1"/>
  <c r="J68" i="3"/>
  <c r="I68" i="3" s="1"/>
  <c r="N68" i="3" s="1"/>
  <c r="O68" i="3" s="1"/>
  <c r="F68" i="3"/>
  <c r="G68" i="3"/>
  <c r="K68" i="3" s="1"/>
  <c r="F52" i="3"/>
  <c r="G52" i="3"/>
  <c r="K52" i="3" s="1"/>
  <c r="H52" i="3"/>
  <c r="J52" i="3"/>
  <c r="I52" i="3" s="1"/>
  <c r="N52" i="3" s="1"/>
  <c r="O52" i="3" s="1"/>
  <c r="H22" i="3"/>
  <c r="F22" i="3"/>
  <c r="G22" i="3"/>
  <c r="K22" i="3" s="1"/>
  <c r="J22" i="3"/>
  <c r="I22" i="3" s="1"/>
  <c r="N22" i="3" s="1"/>
  <c r="O22" i="3" s="1"/>
  <c r="H110" i="3"/>
  <c r="F88" i="3"/>
  <c r="J88" i="3"/>
  <c r="I88" i="3" s="1"/>
  <c r="N88" i="3" s="1"/>
  <c r="O88" i="3" s="1"/>
  <c r="H32" i="3"/>
  <c r="J204" i="3"/>
  <c r="I204" i="3" s="1"/>
  <c r="N204" i="3" s="1"/>
  <c r="O204" i="3" s="1"/>
  <c r="J195" i="3"/>
  <c r="I195" i="3" s="1"/>
  <c r="N195" i="3" s="1"/>
  <c r="O195" i="3" s="1"/>
  <c r="J186" i="3"/>
  <c r="I186" i="3" s="1"/>
  <c r="N186" i="3" s="1"/>
  <c r="O186" i="3" s="1"/>
  <c r="J177" i="3"/>
  <c r="I177" i="3" s="1"/>
  <c r="N177" i="3" s="1"/>
  <c r="O177" i="3" s="1"/>
  <c r="F163" i="3"/>
  <c r="L163" i="3" s="1"/>
  <c r="J163" i="3"/>
  <c r="I163" i="3" s="1"/>
  <c r="N163" i="3" s="1"/>
  <c r="O163" i="3" s="1"/>
  <c r="J162" i="3"/>
  <c r="I162" i="3" s="1"/>
  <c r="N162" i="3" s="1"/>
  <c r="O162" i="3" s="1"/>
  <c r="J117" i="3"/>
  <c r="I117" i="3" s="1"/>
  <c r="N117" i="3" s="1"/>
  <c r="O117" i="3" s="1"/>
  <c r="H117" i="3"/>
  <c r="F115" i="3"/>
  <c r="L115" i="3" s="1"/>
  <c r="H115" i="3"/>
  <c r="J115" i="3"/>
  <c r="I115" i="3" s="1"/>
  <c r="N115" i="3" s="1"/>
  <c r="O115" i="3" s="1"/>
  <c r="G53" i="3"/>
  <c r="F53" i="3"/>
  <c r="H53" i="3"/>
  <c r="I53" i="3"/>
  <c r="N53" i="3" s="1"/>
  <c r="O53" i="3" s="1"/>
  <c r="H46" i="3"/>
  <c r="J46" i="3"/>
  <c r="I46" i="3" s="1"/>
  <c r="N46" i="3" s="1"/>
  <c r="O46" i="3" s="1"/>
  <c r="K46" i="3"/>
  <c r="H38" i="3"/>
  <c r="J38" i="3"/>
  <c r="I38" i="3" s="1"/>
  <c r="N38" i="3" s="1"/>
  <c r="O38" i="3" s="1"/>
  <c r="G38" i="3"/>
  <c r="K38" i="3" s="1"/>
  <c r="I33" i="3"/>
  <c r="N33" i="3" s="1"/>
  <c r="O33" i="3" s="1"/>
  <c r="G30" i="3"/>
  <c r="K30" i="3" s="1"/>
  <c r="H30" i="3"/>
  <c r="F30" i="3"/>
  <c r="J30" i="3"/>
  <c r="I30" i="3" s="1"/>
  <c r="N30" i="3" s="1"/>
  <c r="O30" i="3" s="1"/>
  <c r="G17" i="3"/>
  <c r="K17" i="3" s="1"/>
  <c r="H17" i="3"/>
  <c r="F17" i="3"/>
  <c r="J17" i="3"/>
  <c r="I17" i="3" s="1"/>
  <c r="N17" i="3" s="1"/>
  <c r="O17" i="3" s="1"/>
  <c r="H106" i="3"/>
  <c r="J106" i="3"/>
  <c r="I106" i="3" s="1"/>
  <c r="N106" i="3" s="1"/>
  <c r="O106" i="3" s="1"/>
  <c r="G89" i="3"/>
  <c r="J89" i="3"/>
  <c r="I89" i="3" s="1"/>
  <c r="N89" i="3" s="1"/>
  <c r="O89" i="3" s="1"/>
  <c r="F89" i="3"/>
  <c r="H89" i="3"/>
  <c r="G57" i="3"/>
  <c r="K57" i="3" s="1"/>
  <c r="L57" i="3" s="1"/>
  <c r="H57" i="3"/>
  <c r="J57" i="3"/>
  <c r="I57" i="3" s="1"/>
  <c r="N57" i="3" s="1"/>
  <c r="O57" i="3" s="1"/>
  <c r="F50" i="3"/>
  <c r="G50" i="3"/>
  <c r="K50" i="3" s="1"/>
  <c r="H50" i="3"/>
  <c r="G41" i="3"/>
  <c r="K41" i="3" s="1"/>
  <c r="F41" i="3"/>
  <c r="H41" i="3"/>
  <c r="I41" i="3"/>
  <c r="N41" i="3" s="1"/>
  <c r="O41" i="3" s="1"/>
  <c r="G25" i="3"/>
  <c r="K25" i="3" s="1"/>
  <c r="H25" i="3"/>
  <c r="G21" i="3"/>
  <c r="K21" i="3" s="1"/>
  <c r="H21" i="3"/>
  <c r="F21" i="3"/>
  <c r="I21" i="3"/>
  <c r="N21" i="3" s="1"/>
  <c r="O21" i="3" s="1"/>
  <c r="J138" i="3"/>
  <c r="I138" i="3" s="1"/>
  <c r="N138" i="3" s="1"/>
  <c r="O138" i="3" s="1"/>
  <c r="J132" i="3"/>
  <c r="I132" i="3" s="1"/>
  <c r="N132" i="3" s="1"/>
  <c r="O132" i="3" s="1"/>
  <c r="J126" i="3"/>
  <c r="I126" i="3" s="1"/>
  <c r="N126" i="3" s="1"/>
  <c r="O126" i="3" s="1"/>
  <c r="J120" i="3"/>
  <c r="I120" i="3" s="1"/>
  <c r="N120" i="3" s="1"/>
  <c r="O120" i="3" s="1"/>
  <c r="J114" i="3"/>
  <c r="I114" i="3" s="1"/>
  <c r="N114" i="3" s="1"/>
  <c r="O114" i="3" s="1"/>
  <c r="F91" i="3"/>
  <c r="G91" i="3"/>
  <c r="K91" i="3" s="1"/>
  <c r="H91" i="3"/>
  <c r="G81" i="3"/>
  <c r="K81" i="3" s="1"/>
  <c r="H81" i="3"/>
  <c r="F81" i="3"/>
  <c r="J81" i="3"/>
  <c r="I81" i="3" s="1"/>
  <c r="N81" i="3" s="1"/>
  <c r="O81" i="3" s="1"/>
  <c r="G70" i="3"/>
  <c r="H70" i="3"/>
  <c r="J70" i="3"/>
  <c r="I70" i="3" s="1"/>
  <c r="N70" i="3" s="1"/>
  <c r="O70" i="3" s="1"/>
  <c r="J26" i="3"/>
  <c r="I26" i="3" s="1"/>
  <c r="N26" i="3" s="1"/>
  <c r="O26" i="3" s="1"/>
  <c r="F104" i="3"/>
  <c r="G103" i="3"/>
  <c r="H103" i="3"/>
  <c r="O97" i="3"/>
  <c r="G93" i="3"/>
  <c r="K93" i="3" s="1"/>
  <c r="H93" i="3"/>
  <c r="F93" i="3"/>
  <c r="N91" i="3"/>
  <c r="O91" i="3" s="1"/>
  <c r="G84" i="3"/>
  <c r="H84" i="3"/>
  <c r="G83" i="3"/>
  <c r="K83" i="3" s="1"/>
  <c r="F83" i="3"/>
  <c r="G59" i="3"/>
  <c r="J59" i="3"/>
  <c r="I59" i="3" s="1"/>
  <c r="N59" i="3" s="1"/>
  <c r="O59" i="3" s="1"/>
  <c r="F202" i="3"/>
  <c r="F196" i="3"/>
  <c r="F190" i="3"/>
  <c r="F184" i="3"/>
  <c r="F178" i="3"/>
  <c r="F172" i="3"/>
  <c r="L172" i="3" s="1"/>
  <c r="F166" i="3"/>
  <c r="F160" i="3"/>
  <c r="L160" i="3" s="1"/>
  <c r="F154" i="3"/>
  <c r="L154" i="3" s="1"/>
  <c r="F148" i="3"/>
  <c r="L148" i="3" s="1"/>
  <c r="M148" i="3" s="1"/>
  <c r="Q148" i="3" s="1"/>
  <c r="F142" i="3"/>
  <c r="F136" i="3"/>
  <c r="F130" i="3"/>
  <c r="F124" i="3"/>
  <c r="L124" i="3" s="1"/>
  <c r="F118" i="3"/>
  <c r="F112" i="3"/>
  <c r="O73" i="3"/>
  <c r="G72" i="3"/>
  <c r="K72" i="3" s="1"/>
  <c r="H72" i="3"/>
  <c r="F72" i="3"/>
  <c r="I72" i="3"/>
  <c r="N72" i="3" s="1"/>
  <c r="O72" i="3" s="1"/>
  <c r="G49" i="3"/>
  <c r="H49" i="3"/>
  <c r="I40" i="3"/>
  <c r="N40" i="3" s="1"/>
  <c r="O40" i="3" s="1"/>
  <c r="F40" i="3"/>
  <c r="G40" i="3"/>
  <c r="K40" i="3" s="1"/>
  <c r="H40" i="3"/>
  <c r="F19" i="3"/>
  <c r="G19" i="3"/>
  <c r="K19" i="3" s="1"/>
  <c r="J19" i="3"/>
  <c r="I19" i="3" s="1"/>
  <c r="N19" i="3" s="1"/>
  <c r="O19" i="3" s="1"/>
  <c r="K138" i="3"/>
  <c r="H111" i="3"/>
  <c r="J111" i="3"/>
  <c r="I111" i="3" s="1"/>
  <c r="N111" i="3" s="1"/>
  <c r="O111" i="3" s="1"/>
  <c r="F100" i="3"/>
  <c r="G99" i="3"/>
  <c r="H99" i="3"/>
  <c r="J99" i="3"/>
  <c r="I99" i="3" s="1"/>
  <c r="N99" i="3" s="1"/>
  <c r="O99" i="3" s="1"/>
  <c r="J98" i="3"/>
  <c r="I98" i="3" s="1"/>
  <c r="N98" i="3" s="1"/>
  <c r="O98" i="3" s="1"/>
  <c r="K98" i="3"/>
  <c r="G87" i="3"/>
  <c r="H87" i="3"/>
  <c r="G77" i="3"/>
  <c r="G60" i="3"/>
  <c r="K60" i="3" s="1"/>
  <c r="H60" i="3"/>
  <c r="J60" i="3"/>
  <c r="I60" i="3" s="1"/>
  <c r="N60" i="3" s="1"/>
  <c r="O60" i="3" s="1"/>
  <c r="H28" i="3"/>
  <c r="J28" i="3"/>
  <c r="I28" i="3" s="1"/>
  <c r="N28" i="3" s="1"/>
  <c r="O28" i="3" s="1"/>
  <c r="K28" i="3"/>
  <c r="G48" i="3"/>
  <c r="K48" i="3" s="1"/>
  <c r="H48" i="3"/>
  <c r="G27" i="3"/>
  <c r="H27" i="3"/>
  <c r="H13" i="3"/>
  <c r="K86" i="3"/>
  <c r="G66" i="3"/>
  <c r="K66" i="3" s="1"/>
  <c r="H66" i="3"/>
  <c r="G45" i="3"/>
  <c r="H45" i="3"/>
  <c r="G35" i="3"/>
  <c r="K35" i="3" s="1"/>
  <c r="N27" i="3"/>
  <c r="O27" i="3" s="1"/>
  <c r="G96" i="3"/>
  <c r="H96" i="3"/>
  <c r="G75" i="3"/>
  <c r="K75" i="3" s="1"/>
  <c r="H75" i="3"/>
  <c r="G65" i="3"/>
  <c r="J37" i="3"/>
  <c r="I37" i="3" s="1"/>
  <c r="N37" i="3" s="1"/>
  <c r="O37" i="3" s="1"/>
  <c r="G24" i="3"/>
  <c r="H24" i="3"/>
  <c r="G95" i="3"/>
  <c r="G54" i="3"/>
  <c r="H54" i="3"/>
  <c r="G33" i="3"/>
  <c r="H33" i="3"/>
  <c r="G23" i="3"/>
  <c r="K23" i="3" s="1"/>
  <c r="G15" i="3"/>
  <c r="H15" i="3"/>
  <c r="G13" i="3"/>
  <c r="M46" i="4" l="1"/>
  <c r="N294" i="4"/>
  <c r="O294" i="4" s="1"/>
  <c r="N80" i="4"/>
  <c r="O80" i="4" s="1"/>
  <c r="N568" i="4"/>
  <c r="O568" i="4" s="1"/>
  <c r="N85" i="4"/>
  <c r="O85" i="4" s="1"/>
  <c r="N44" i="4"/>
  <c r="O44" i="4" s="1"/>
  <c r="N493" i="4"/>
  <c r="O493" i="4" s="1"/>
  <c r="L386" i="4"/>
  <c r="Q386" i="4" s="1"/>
  <c r="N81" i="4"/>
  <c r="O81" i="4" s="1"/>
  <c r="M76" i="4"/>
  <c r="L76" i="4" s="1"/>
  <c r="Q76" i="4" s="1"/>
  <c r="M58" i="4"/>
  <c r="L58" i="4" s="1"/>
  <c r="Q58" i="4" s="1"/>
  <c r="L178" i="4"/>
  <c r="Q178" i="4" s="1"/>
  <c r="N382" i="4"/>
  <c r="O382" i="4" s="1"/>
  <c r="N306" i="4"/>
  <c r="O306" i="4" s="1"/>
  <c r="M338" i="4"/>
  <c r="N510" i="4"/>
  <c r="O510" i="4" s="1"/>
  <c r="L210" i="4"/>
  <c r="Q210" i="4" s="1"/>
  <c r="M524" i="4"/>
  <c r="N104" i="4"/>
  <c r="O104" i="4" s="1"/>
  <c r="N142" i="4"/>
  <c r="O142" i="4" s="1"/>
  <c r="N48" i="4"/>
  <c r="O48" i="4" s="1"/>
  <c r="M517" i="4"/>
  <c r="L517" i="4" s="1"/>
  <c r="Q517" i="4" s="1"/>
  <c r="N351" i="4"/>
  <c r="O351" i="4" s="1"/>
  <c r="N249" i="4"/>
  <c r="O249" i="4" s="1"/>
  <c r="N141" i="4"/>
  <c r="O141" i="4" s="1"/>
  <c r="N307" i="4"/>
  <c r="O307" i="4" s="1"/>
  <c r="N145" i="4"/>
  <c r="O145" i="4" s="1"/>
  <c r="N319" i="4"/>
  <c r="O319" i="4" s="1"/>
  <c r="M23" i="4"/>
  <c r="L23" i="4" s="1"/>
  <c r="Q23" i="4" s="1"/>
  <c r="N498" i="4"/>
  <c r="O498" i="4" s="1"/>
  <c r="N75" i="4"/>
  <c r="O75" i="4" s="1"/>
  <c r="L94" i="4"/>
  <c r="Q94" i="4" s="1"/>
  <c r="N73" i="4"/>
  <c r="O73" i="4" s="1"/>
  <c r="N480" i="4"/>
  <c r="O480" i="4" s="1"/>
  <c r="N448" i="4"/>
  <c r="O448" i="4" s="1"/>
  <c r="N578" i="4"/>
  <c r="O578" i="4" s="1"/>
  <c r="L440" i="4"/>
  <c r="Q440" i="4" s="1"/>
  <c r="M49" i="4"/>
  <c r="L49" i="4" s="1"/>
  <c r="Q49" i="4" s="1"/>
  <c r="L162" i="3"/>
  <c r="M162" i="3" s="1"/>
  <c r="Q162" i="3" s="1"/>
  <c r="M111" i="4"/>
  <c r="L111" i="4" s="1"/>
  <c r="Q111" i="4" s="1"/>
  <c r="N336" i="4"/>
  <c r="O336" i="4" s="1"/>
  <c r="M128" i="4"/>
  <c r="L128" i="4" s="1"/>
  <c r="Q128" i="4" s="1"/>
  <c r="N500" i="4"/>
  <c r="O500" i="4" s="1"/>
  <c r="N97" i="4"/>
  <c r="O97" i="4" s="1"/>
  <c r="N384" i="4"/>
  <c r="O384" i="4" s="1"/>
  <c r="M472" i="4"/>
  <c r="L472" i="4" s="1"/>
  <c r="Q472" i="4" s="1"/>
  <c r="N386" i="4"/>
  <c r="O386" i="4" s="1"/>
  <c r="N321" i="4"/>
  <c r="O321" i="4" s="1"/>
  <c r="M461" i="4"/>
  <c r="L461" i="4" s="1"/>
  <c r="Q461" i="4" s="1"/>
  <c r="N286" i="4"/>
  <c r="O286" i="4" s="1"/>
  <c r="L88" i="4"/>
  <c r="Q88" i="4" s="1"/>
  <c r="M69" i="4"/>
  <c r="L69" i="4" s="1"/>
  <c r="Q69" i="4" s="1"/>
  <c r="N328" i="4"/>
  <c r="O328" i="4" s="1"/>
  <c r="M123" i="4"/>
  <c r="L123" i="4" s="1"/>
  <c r="Q123" i="4" s="1"/>
  <c r="M556" i="4"/>
  <c r="L556" i="4" s="1"/>
  <c r="Q556" i="4" s="1"/>
  <c r="M509" i="4"/>
  <c r="L509" i="4" s="1"/>
  <c r="Q509" i="4" s="1"/>
  <c r="N325" i="4"/>
  <c r="O325" i="4" s="1"/>
  <c r="N218" i="4"/>
  <c r="O218" i="4" s="1"/>
  <c r="N466" i="4"/>
  <c r="O466" i="4" s="1"/>
  <c r="N454" i="4"/>
  <c r="O454" i="4" s="1"/>
  <c r="N413" i="4"/>
  <c r="O413" i="4" s="1"/>
  <c r="N190" i="4"/>
  <c r="O190" i="4" s="1"/>
  <c r="N40" i="4"/>
  <c r="O40" i="4" s="1"/>
  <c r="M533" i="4"/>
  <c r="L533" i="4" s="1"/>
  <c r="Q533" i="4" s="1"/>
  <c r="N444" i="4"/>
  <c r="O444" i="4" s="1"/>
  <c r="N515" i="4"/>
  <c r="O515" i="4" s="1"/>
  <c r="N223" i="4"/>
  <c r="O223" i="4" s="1"/>
  <c r="N147" i="4"/>
  <c r="O147" i="4" s="1"/>
  <c r="N501" i="4"/>
  <c r="O501" i="4" s="1"/>
  <c r="L313" i="3"/>
  <c r="M313" i="3" s="1"/>
  <c r="Q313" i="3" s="1"/>
  <c r="N241" i="4"/>
  <c r="O241" i="4" s="1"/>
  <c r="N323" i="4"/>
  <c r="O323" i="4" s="1"/>
  <c r="M204" i="4"/>
  <c r="L204" i="4" s="1"/>
  <c r="Q204" i="4" s="1"/>
  <c r="M156" i="4"/>
  <c r="L156" i="4" s="1"/>
  <c r="Q156" i="4" s="1"/>
  <c r="M545" i="4"/>
  <c r="L545" i="4" s="1"/>
  <c r="Q545" i="4" s="1"/>
  <c r="M428" i="4"/>
  <c r="L428" i="4" s="1"/>
  <c r="Q428" i="4" s="1"/>
  <c r="N312" i="4"/>
  <c r="O312" i="4" s="1"/>
  <c r="N58" i="4"/>
  <c r="O58" i="4" s="1"/>
  <c r="N100" i="4"/>
  <c r="O100" i="4" s="1"/>
  <c r="L154" i="4"/>
  <c r="Q154" i="4" s="1"/>
  <c r="N449" i="4"/>
  <c r="O449" i="4" s="1"/>
  <c r="N535" i="4"/>
  <c r="O535" i="4" s="1"/>
  <c r="N192" i="4"/>
  <c r="O192" i="4" s="1"/>
  <c r="N458" i="4"/>
  <c r="O458" i="4" s="1"/>
  <c r="N246" i="4"/>
  <c r="O246" i="4" s="1"/>
  <c r="N437" i="4"/>
  <c r="O437" i="4" s="1"/>
  <c r="M102" i="4"/>
  <c r="L102" i="4" s="1"/>
  <c r="Q102" i="4" s="1"/>
  <c r="M410" i="4"/>
  <c r="L410" i="4" s="1"/>
  <c r="Q410" i="4" s="1"/>
  <c r="N106" i="4"/>
  <c r="O106" i="4" s="1"/>
  <c r="M452" i="4"/>
  <c r="L452" i="4" s="1"/>
  <c r="Q452" i="4" s="1"/>
  <c r="N150" i="4"/>
  <c r="O150" i="4" s="1"/>
  <c r="L46" i="4"/>
  <c r="Q46" i="4" s="1"/>
  <c r="N236" i="4"/>
  <c r="O236" i="4" s="1"/>
  <c r="L539" i="4"/>
  <c r="Q539" i="4" s="1"/>
  <c r="N469" i="4"/>
  <c r="O469" i="4" s="1"/>
  <c r="N225" i="4"/>
  <c r="O225" i="4" s="1"/>
  <c r="N353" i="4"/>
  <c r="O353" i="4" s="1"/>
  <c r="N440" i="4"/>
  <c r="O440" i="4" s="1"/>
  <c r="N299" i="4"/>
  <c r="O299" i="4" s="1"/>
  <c r="L277" i="4"/>
  <c r="Q277" i="4" s="1"/>
  <c r="N132" i="4"/>
  <c r="O132" i="4" s="1"/>
  <c r="M485" i="4"/>
  <c r="L485" i="4" s="1"/>
  <c r="Q485" i="4" s="1"/>
  <c r="L349" i="4"/>
  <c r="Q349" i="4" s="1"/>
  <c r="N464" i="4"/>
  <c r="O464" i="4" s="1"/>
  <c r="L523" i="4"/>
  <c r="Q523" i="4" s="1"/>
  <c r="N492" i="4"/>
  <c r="O492" i="4" s="1"/>
  <c r="M476" i="4"/>
  <c r="L476" i="4" s="1"/>
  <c r="Q476" i="4" s="1"/>
  <c r="N356" i="4"/>
  <c r="O356" i="4" s="1"/>
  <c r="N428" i="4"/>
  <c r="O428" i="4" s="1"/>
  <c r="N125" i="4"/>
  <c r="O125" i="4" s="1"/>
  <c r="N206" i="4"/>
  <c r="O206" i="4" s="1"/>
  <c r="N90" i="4"/>
  <c r="O90" i="4" s="1"/>
  <c r="N396" i="4"/>
  <c r="O396" i="4" s="1"/>
  <c r="N111" i="4"/>
  <c r="O111" i="4" s="1"/>
  <c r="L493" i="4"/>
  <c r="Q493" i="4" s="1"/>
  <c r="N457" i="4"/>
  <c r="O457" i="4" s="1"/>
  <c r="N367" i="4"/>
  <c r="O367" i="4" s="1"/>
  <c r="N22" i="4"/>
  <c r="O22" i="4" s="1"/>
  <c r="N523" i="4"/>
  <c r="O523" i="4" s="1"/>
  <c r="M122" i="4"/>
  <c r="L122" i="4" s="1"/>
  <c r="Q122" i="4" s="1"/>
  <c r="L458" i="4"/>
  <c r="Q458" i="4" s="1"/>
  <c r="M530" i="4"/>
  <c r="L530" i="4" s="1"/>
  <c r="Q530" i="4" s="1"/>
  <c r="N148" i="4"/>
  <c r="O148" i="4" s="1"/>
  <c r="L518" i="4"/>
  <c r="Q518" i="4" s="1"/>
  <c r="M398" i="4"/>
  <c r="L398" i="4" s="1"/>
  <c r="Q398" i="4" s="1"/>
  <c r="N34" i="4"/>
  <c r="O34" i="4" s="1"/>
  <c r="N91" i="4"/>
  <c r="O91" i="4" s="1"/>
  <c r="M401" i="4"/>
  <c r="L401" i="4" s="1"/>
  <c r="Q401" i="4" s="1"/>
  <c r="N184" i="4"/>
  <c r="O184" i="4" s="1"/>
  <c r="N508" i="4"/>
  <c r="O508" i="4" s="1"/>
  <c r="M578" i="4"/>
  <c r="L578" i="4" s="1"/>
  <c r="Q578" i="4" s="1"/>
  <c r="M434" i="4"/>
  <c r="L434" i="4" s="1"/>
  <c r="Q434" i="4" s="1"/>
  <c r="L567" i="3"/>
  <c r="M567" i="3" s="1"/>
  <c r="Q567" i="3" s="1"/>
  <c r="L152" i="3"/>
  <c r="M152" i="3" s="1"/>
  <c r="Q152" i="3" s="1"/>
  <c r="L211" i="3"/>
  <c r="M211" i="3" s="1"/>
  <c r="Q211" i="3" s="1"/>
  <c r="L339" i="3"/>
  <c r="M339" i="3" s="1"/>
  <c r="Q339" i="3" s="1"/>
  <c r="L314" i="3"/>
  <c r="M314" i="3" s="1"/>
  <c r="Q314" i="3" s="1"/>
  <c r="L253" i="3"/>
  <c r="M253" i="3" s="1"/>
  <c r="Q253" i="3" s="1"/>
  <c r="L101" i="3"/>
  <c r="M101" i="3" s="1"/>
  <c r="Q101" i="3" s="1"/>
  <c r="L28" i="3"/>
  <c r="M28" i="3" s="1"/>
  <c r="Q28" i="3" s="1"/>
  <c r="L197" i="3"/>
  <c r="M197" i="3" s="1"/>
  <c r="Q197" i="3" s="1"/>
  <c r="M565" i="4"/>
  <c r="L565" i="4" s="1"/>
  <c r="Q565" i="4" s="1"/>
  <c r="L223" i="3"/>
  <c r="M223" i="3" s="1"/>
  <c r="Q223" i="3" s="1"/>
  <c r="L302" i="3"/>
  <c r="M302" i="3" s="1"/>
  <c r="Q302" i="3" s="1"/>
  <c r="L46" i="3"/>
  <c r="M46" i="3" s="1"/>
  <c r="S46" i="3" s="1"/>
  <c r="L309" i="3"/>
  <c r="M309" i="3" s="1"/>
  <c r="Q309" i="3" s="1"/>
  <c r="L493" i="3"/>
  <c r="M493" i="3" s="1"/>
  <c r="Q493" i="3" s="1"/>
  <c r="L326" i="3"/>
  <c r="M326" i="3" s="1"/>
  <c r="S326" i="3" s="1"/>
  <c r="L209" i="3"/>
  <c r="M209" i="3" s="1"/>
  <c r="Q209" i="3" s="1"/>
  <c r="L202" i="3"/>
  <c r="M202" i="3" s="1"/>
  <c r="Q202" i="3" s="1"/>
  <c r="L432" i="3"/>
  <c r="M432" i="3" s="1"/>
  <c r="Q432" i="3" s="1"/>
  <c r="L323" i="3"/>
  <c r="M323" i="3" s="1"/>
  <c r="Q323" i="3" s="1"/>
  <c r="L191" i="3"/>
  <c r="M191" i="3" s="1"/>
  <c r="Q191" i="3" s="1"/>
  <c r="L415" i="3"/>
  <c r="M415" i="3" s="1"/>
  <c r="Q415" i="3" s="1"/>
  <c r="L120" i="3"/>
  <c r="M120" i="3" s="1"/>
  <c r="Q120" i="3" s="1"/>
  <c r="L168" i="3"/>
  <c r="M168" i="3" s="1"/>
  <c r="Q168" i="3" s="1"/>
  <c r="L281" i="3"/>
  <c r="M281" i="3" s="1"/>
  <c r="Q281" i="3" s="1"/>
  <c r="M499" i="4"/>
  <c r="L499" i="4" s="1"/>
  <c r="Q499" i="4" s="1"/>
  <c r="M520" i="4"/>
  <c r="L520" i="4" s="1"/>
  <c r="Q520" i="4" s="1"/>
  <c r="L503" i="3"/>
  <c r="M503" i="3" s="1"/>
  <c r="Q503" i="3" s="1"/>
  <c r="L94" i="3"/>
  <c r="M94" i="3" s="1"/>
  <c r="Q94" i="3" s="1"/>
  <c r="L443" i="3"/>
  <c r="M443" i="3" s="1"/>
  <c r="Q443" i="3" s="1"/>
  <c r="L73" i="3"/>
  <c r="M73" i="3" s="1"/>
  <c r="Q73" i="3" s="1"/>
  <c r="L518" i="3"/>
  <c r="M518" i="3" s="1"/>
  <c r="Q518" i="3" s="1"/>
  <c r="M266" i="4"/>
  <c r="L266" i="4" s="1"/>
  <c r="Q266" i="4" s="1"/>
  <c r="L269" i="3"/>
  <c r="M269" i="3" s="1"/>
  <c r="Q269" i="3" s="1"/>
  <c r="L166" i="3"/>
  <c r="M166" i="3" s="1"/>
  <c r="Q166" i="3" s="1"/>
  <c r="M207" i="3"/>
  <c r="Q207" i="3" s="1"/>
  <c r="L411" i="3"/>
  <c r="M411" i="3" s="1"/>
  <c r="Q411" i="3" s="1"/>
  <c r="L573" i="3"/>
  <c r="M573" i="3" s="1"/>
  <c r="Q573" i="3" s="1"/>
  <c r="M55" i="4"/>
  <c r="L55" i="4" s="1"/>
  <c r="Q55" i="4" s="1"/>
  <c r="M338" i="3"/>
  <c r="Q338" i="3" s="1"/>
  <c r="L293" i="3"/>
  <c r="M293" i="3" s="1"/>
  <c r="Q293" i="3" s="1"/>
  <c r="L97" i="3"/>
  <c r="M97" i="3" s="1"/>
  <c r="Q97" i="3" s="1"/>
  <c r="M505" i="3"/>
  <c r="Q505" i="3" s="1"/>
  <c r="L465" i="3"/>
  <c r="M465" i="3" s="1"/>
  <c r="Q465" i="3" s="1"/>
  <c r="L142" i="3"/>
  <c r="M142" i="3" s="1"/>
  <c r="Q142" i="3" s="1"/>
  <c r="M154" i="3"/>
  <c r="Q154" i="3" s="1"/>
  <c r="L173" i="3"/>
  <c r="M173" i="3" s="1"/>
  <c r="Q173" i="3" s="1"/>
  <c r="L350" i="3"/>
  <c r="M350" i="3" s="1"/>
  <c r="Q350" i="3" s="1"/>
  <c r="L155" i="3"/>
  <c r="M155" i="3" s="1"/>
  <c r="Q155" i="3" s="1"/>
  <c r="M227" i="3"/>
  <c r="Q227" i="3" s="1"/>
  <c r="L228" i="3"/>
  <c r="M228" i="3" s="1"/>
  <c r="Q228" i="3" s="1"/>
  <c r="L499" i="3"/>
  <c r="M499" i="3" s="1"/>
  <c r="Q499" i="3" s="1"/>
  <c r="L170" i="3"/>
  <c r="M170" i="3" s="1"/>
  <c r="Q170" i="3" s="1"/>
  <c r="M225" i="4"/>
  <c r="L225" i="4" s="1"/>
  <c r="Q225" i="4" s="1"/>
  <c r="M19" i="4"/>
  <c r="L19" i="4" s="1"/>
  <c r="Q19" i="4" s="1"/>
  <c r="M511" i="4"/>
  <c r="L511" i="4" s="1"/>
  <c r="Q511" i="4" s="1"/>
  <c r="M158" i="3"/>
  <c r="Q158" i="3" s="1"/>
  <c r="M276" i="3"/>
  <c r="Q276" i="3" s="1"/>
  <c r="L125" i="3"/>
  <c r="M125" i="3" s="1"/>
  <c r="Q125" i="3" s="1"/>
  <c r="L214" i="3"/>
  <c r="M214" i="3" s="1"/>
  <c r="Q214" i="3" s="1"/>
  <c r="M81" i="4"/>
  <c r="L81" i="4" s="1"/>
  <c r="Q81" i="4" s="1"/>
  <c r="L98" i="3"/>
  <c r="M98" i="3" s="1"/>
  <c r="Q98" i="3" s="1"/>
  <c r="L184" i="3"/>
  <c r="M184" i="3" s="1"/>
  <c r="Q184" i="3" s="1"/>
  <c r="L67" i="3"/>
  <c r="M67" i="3" s="1"/>
  <c r="Q67" i="3" s="1"/>
  <c r="L494" i="3"/>
  <c r="M494" i="3" s="1"/>
  <c r="Q494" i="3" s="1"/>
  <c r="M148" i="4"/>
  <c r="L148" i="4" s="1"/>
  <c r="Q148" i="4" s="1"/>
  <c r="M61" i="4"/>
  <c r="L61" i="4" s="1"/>
  <c r="Q61" i="4" s="1"/>
  <c r="M194" i="3"/>
  <c r="Q194" i="3" s="1"/>
  <c r="L335" i="3"/>
  <c r="M335" i="3" s="1"/>
  <c r="Q335" i="3" s="1"/>
  <c r="L110" i="3"/>
  <c r="M110" i="3" s="1"/>
  <c r="Q110" i="3" s="1"/>
  <c r="L85" i="3"/>
  <c r="M85" i="3" s="1"/>
  <c r="Q85" i="3" s="1"/>
  <c r="L298" i="3"/>
  <c r="M298" i="3" s="1"/>
  <c r="Q298" i="3" s="1"/>
  <c r="L20" i="3"/>
  <c r="M20" i="3" s="1"/>
  <c r="Q20" i="3" s="1"/>
  <c r="L43" i="3"/>
  <c r="M43" i="3" s="1"/>
  <c r="Q43" i="3" s="1"/>
  <c r="L489" i="3"/>
  <c r="M489" i="3" s="1"/>
  <c r="Q489" i="3" s="1"/>
  <c r="L74" i="3"/>
  <c r="M74" i="3" s="1"/>
  <c r="Q74" i="3" s="1"/>
  <c r="L380" i="3"/>
  <c r="M380" i="3" s="1"/>
  <c r="Q380" i="3" s="1"/>
  <c r="L64" i="3"/>
  <c r="M64" i="3" s="1"/>
  <c r="Q64" i="3" s="1"/>
  <c r="L317" i="3"/>
  <c r="M317" i="3" s="1"/>
  <c r="Q317" i="3" s="1"/>
  <c r="L381" i="3"/>
  <c r="M381" i="3" s="1"/>
  <c r="Q381" i="3" s="1"/>
  <c r="L470" i="3"/>
  <c r="M470" i="3" s="1"/>
  <c r="Q470" i="3" s="1"/>
  <c r="L532" i="3"/>
  <c r="M532" i="3" s="1"/>
  <c r="Q532" i="3" s="1"/>
  <c r="M439" i="4"/>
  <c r="L439" i="4" s="1"/>
  <c r="Q439" i="4" s="1"/>
  <c r="M564" i="4"/>
  <c r="L564" i="4" s="1"/>
  <c r="Q564" i="4" s="1"/>
  <c r="L466" i="3"/>
  <c r="M466" i="3" s="1"/>
  <c r="Q466" i="3" s="1"/>
  <c r="L332" i="3"/>
  <c r="M332" i="3" s="1"/>
  <c r="Q332" i="3" s="1"/>
  <c r="M91" i="4"/>
  <c r="L91" i="4" s="1"/>
  <c r="Q91" i="4" s="1"/>
  <c r="M457" i="4"/>
  <c r="L457" i="4" s="1"/>
  <c r="Q457" i="4" s="1"/>
  <c r="M86" i="4"/>
  <c r="L86" i="4" s="1"/>
  <c r="Q86" i="4" s="1"/>
  <c r="M70" i="4"/>
  <c r="L70" i="4" s="1"/>
  <c r="Q70" i="4" s="1"/>
  <c r="L34" i="3"/>
  <c r="M34" i="3" s="1"/>
  <c r="N340" i="4"/>
  <c r="O340" i="4" s="1"/>
  <c r="N82" i="4"/>
  <c r="O82" i="4" s="1"/>
  <c r="L32" i="3"/>
  <c r="M32" i="3" s="1"/>
  <c r="Q32" i="3" s="1"/>
  <c r="N421" i="4"/>
  <c r="O421" i="4" s="1"/>
  <c r="M485" i="3"/>
  <c r="Q485" i="3" s="1"/>
  <c r="M134" i="3"/>
  <c r="Q134" i="3" s="1"/>
  <c r="M536" i="4"/>
  <c r="L536" i="4" s="1"/>
  <c r="Q536" i="4" s="1"/>
  <c r="L161" i="3"/>
  <c r="M161" i="3" s="1"/>
  <c r="Q161" i="3" s="1"/>
  <c r="N140" i="4"/>
  <c r="O140" i="4" s="1"/>
  <c r="N285" i="4"/>
  <c r="O285" i="4" s="1"/>
  <c r="N224" i="4"/>
  <c r="O224" i="4" s="1"/>
  <c r="N514" i="4"/>
  <c r="O514" i="4" s="1"/>
  <c r="L546" i="3"/>
  <c r="M546" i="3" s="1"/>
  <c r="Q546" i="3" s="1"/>
  <c r="N33" i="4"/>
  <c r="O33" i="4" s="1"/>
  <c r="N165" i="4"/>
  <c r="O165" i="4" s="1"/>
  <c r="M92" i="4"/>
  <c r="L92" i="4" s="1"/>
  <c r="Q92" i="4" s="1"/>
  <c r="N261" i="4"/>
  <c r="O261" i="4" s="1"/>
  <c r="L234" i="4"/>
  <c r="Q234" i="4" s="1"/>
  <c r="N18" i="4"/>
  <c r="O18" i="4" s="1"/>
  <c r="N407" i="4"/>
  <c r="O407" i="4" s="1"/>
  <c r="M185" i="4"/>
  <c r="L185" i="4" s="1"/>
  <c r="Q185" i="4" s="1"/>
  <c r="N414" i="4"/>
  <c r="O414" i="4" s="1"/>
  <c r="M200" i="3"/>
  <c r="Q200" i="3" s="1"/>
  <c r="L215" i="3"/>
  <c r="M215" i="3" s="1"/>
  <c r="Q215" i="3" s="1"/>
  <c r="N496" i="4"/>
  <c r="O496" i="4" s="1"/>
  <c r="N252" i="4"/>
  <c r="O252" i="4" s="1"/>
  <c r="M554" i="4"/>
  <c r="L554" i="4" s="1"/>
  <c r="Q554" i="4" s="1"/>
  <c r="L86" i="3"/>
  <c r="M86" i="3" s="1"/>
  <c r="Q86" i="3" s="1"/>
  <c r="N63" i="4"/>
  <c r="O63" i="4" s="1"/>
  <c r="N199" i="4"/>
  <c r="O199" i="4" s="1"/>
  <c r="L297" i="3"/>
  <c r="M297" i="3" s="1"/>
  <c r="Q297" i="3" s="1"/>
  <c r="N443" i="4"/>
  <c r="O443" i="4" s="1"/>
  <c r="N506" i="4"/>
  <c r="O506" i="4" s="1"/>
  <c r="N163" i="4"/>
  <c r="O163" i="4" s="1"/>
  <c r="N385" i="4"/>
  <c r="O385" i="4" s="1"/>
  <c r="N405" i="4"/>
  <c r="O405" i="4" s="1"/>
  <c r="N526" i="4"/>
  <c r="O526" i="4" s="1"/>
  <c r="N288" i="4"/>
  <c r="O288" i="4" s="1"/>
  <c r="N300" i="4"/>
  <c r="O300" i="4" s="1"/>
  <c r="M392" i="3"/>
  <c r="Q392" i="3" s="1"/>
  <c r="N540" i="4"/>
  <c r="O540" i="4" s="1"/>
  <c r="N490" i="4"/>
  <c r="O490" i="4" s="1"/>
  <c r="M566" i="4"/>
  <c r="L566" i="4" s="1"/>
  <c r="Q566" i="4" s="1"/>
  <c r="M259" i="3"/>
  <c r="Q259" i="3" s="1"/>
  <c r="N561" i="4"/>
  <c r="O561" i="4" s="1"/>
  <c r="M204" i="3"/>
  <c r="Q204" i="3" s="1"/>
  <c r="N557" i="4"/>
  <c r="O557" i="4" s="1"/>
  <c r="L290" i="3"/>
  <c r="M290" i="3" s="1"/>
  <c r="Q290" i="3" s="1"/>
  <c r="L56" i="3"/>
  <c r="M56" i="3" s="1"/>
  <c r="Q56" i="3" s="1"/>
  <c r="L157" i="3"/>
  <c r="M157" i="3" s="1"/>
  <c r="Q157" i="3" s="1"/>
  <c r="L551" i="3"/>
  <c r="M551" i="3" s="1"/>
  <c r="Q551" i="3" s="1"/>
  <c r="N375" i="4"/>
  <c r="O375" i="4" s="1"/>
  <c r="L426" i="4"/>
  <c r="Q426" i="4" s="1"/>
  <c r="N43" i="4"/>
  <c r="O43" i="4" s="1"/>
  <c r="N499" i="4"/>
  <c r="O499" i="4" s="1"/>
  <c r="L467" i="3"/>
  <c r="M467" i="3" s="1"/>
  <c r="Q467" i="3" s="1"/>
  <c r="L509" i="3"/>
  <c r="M509" i="3" s="1"/>
  <c r="Q509" i="3" s="1"/>
  <c r="L265" i="3"/>
  <c r="M265" i="3" s="1"/>
  <c r="Q265" i="3" s="1"/>
  <c r="L529" i="3"/>
  <c r="M529" i="3" s="1"/>
  <c r="Q529" i="3" s="1"/>
  <c r="L491" i="4"/>
  <c r="Q491" i="4" s="1"/>
  <c r="M176" i="3"/>
  <c r="Q176" i="3" s="1"/>
  <c r="M408" i="3"/>
  <c r="Q408" i="3" s="1"/>
  <c r="N538" i="4"/>
  <c r="O538" i="4" s="1"/>
  <c r="M222" i="3"/>
  <c r="Q222" i="3" s="1"/>
  <c r="L473" i="4"/>
  <c r="Q473" i="4" s="1"/>
  <c r="N400" i="4"/>
  <c r="O400" i="4" s="1"/>
  <c r="N116" i="4"/>
  <c r="O116" i="4" s="1"/>
  <c r="L116" i="4"/>
  <c r="Q116" i="4" s="1"/>
  <c r="M553" i="3"/>
  <c r="Q553" i="3" s="1"/>
  <c r="N201" i="4"/>
  <c r="O201" i="4" s="1"/>
  <c r="N330" i="4"/>
  <c r="O330" i="4" s="1"/>
  <c r="N425" i="4"/>
  <c r="O425" i="4" s="1"/>
  <c r="M377" i="3"/>
  <c r="Q377" i="3" s="1"/>
  <c r="M262" i="3"/>
  <c r="Q262" i="3" s="1"/>
  <c r="N122" i="4"/>
  <c r="O122" i="4" s="1"/>
  <c r="N512" i="4"/>
  <c r="O512" i="4" s="1"/>
  <c r="N282" i="4"/>
  <c r="O282" i="4" s="1"/>
  <c r="N210" i="4"/>
  <c r="O210" i="4" s="1"/>
  <c r="L239" i="3"/>
  <c r="M239" i="3" s="1"/>
  <c r="Q239" i="3" s="1"/>
  <c r="N213" i="4"/>
  <c r="O213" i="4" s="1"/>
  <c r="M224" i="4"/>
  <c r="L224" i="4" s="1"/>
  <c r="Q224" i="4" s="1"/>
  <c r="N314" i="4"/>
  <c r="O314" i="4" s="1"/>
  <c r="M97" i="4"/>
  <c r="L97" i="4" s="1"/>
  <c r="Q97" i="4" s="1"/>
  <c r="N177" i="4"/>
  <c r="O177" i="4" s="1"/>
  <c r="N461" i="4"/>
  <c r="O461" i="4" s="1"/>
  <c r="L437" i="3"/>
  <c r="M437" i="3" s="1"/>
  <c r="Q437" i="3" s="1"/>
  <c r="N502" i="4"/>
  <c r="O502" i="4" s="1"/>
  <c r="L455" i="3"/>
  <c r="M455" i="3" s="1"/>
  <c r="Q455" i="3" s="1"/>
  <c r="M576" i="4"/>
  <c r="L576" i="4" s="1"/>
  <c r="Q576" i="4" s="1"/>
  <c r="M193" i="4"/>
  <c r="L193" i="4" s="1"/>
  <c r="Q193" i="4" s="1"/>
  <c r="M373" i="4"/>
  <c r="L373" i="4" s="1"/>
  <c r="Q373" i="4" s="1"/>
  <c r="L316" i="3"/>
  <c r="M316" i="3" s="1"/>
  <c r="Q316" i="3" s="1"/>
  <c r="L113" i="3"/>
  <c r="M113" i="3" s="1"/>
  <c r="Q113" i="3" s="1"/>
  <c r="M453" i="4"/>
  <c r="L453" i="4" s="1"/>
  <c r="Q453" i="4" s="1"/>
  <c r="L562" i="3"/>
  <c r="M562" i="3" s="1"/>
  <c r="Q562" i="3" s="1"/>
  <c r="L568" i="3"/>
  <c r="M568" i="3" s="1"/>
  <c r="Q568" i="3" s="1"/>
  <c r="L319" i="3"/>
  <c r="M319" i="3" s="1"/>
  <c r="Q319" i="3" s="1"/>
  <c r="M319" i="4"/>
  <c r="L319" i="4" s="1"/>
  <c r="Q319" i="4" s="1"/>
  <c r="L312" i="3"/>
  <c r="M312" i="3" s="1"/>
  <c r="Q312" i="3" s="1"/>
  <c r="M106" i="4"/>
  <c r="L106" i="4" s="1"/>
  <c r="Q106" i="4" s="1"/>
  <c r="M552" i="4"/>
  <c r="L552" i="4" s="1"/>
  <c r="Q552" i="4" s="1"/>
  <c r="L55" i="3"/>
  <c r="M55" i="3" s="1"/>
  <c r="Q55" i="3" s="1"/>
  <c r="M166" i="4"/>
  <c r="L166" i="4" s="1"/>
  <c r="Q166" i="4" s="1"/>
  <c r="M67" i="4"/>
  <c r="L67" i="4" s="1"/>
  <c r="Q67" i="4" s="1"/>
  <c r="N436" i="4"/>
  <c r="O436" i="4" s="1"/>
  <c r="N380" i="4"/>
  <c r="O380" i="4" s="1"/>
  <c r="M535" i="4"/>
  <c r="L535" i="4" s="1"/>
  <c r="Q535" i="4" s="1"/>
  <c r="M31" i="4"/>
  <c r="L31" i="4" s="1"/>
  <c r="Q31" i="4" s="1"/>
  <c r="M243" i="4"/>
  <c r="L243" i="4" s="1"/>
  <c r="Q243" i="4" s="1"/>
  <c r="L198" i="3"/>
  <c r="M198" i="3" s="1"/>
  <c r="Q198" i="3" s="1"/>
  <c r="L76" i="3"/>
  <c r="M76" i="3" s="1"/>
  <c r="Q76" i="3" s="1"/>
  <c r="M494" i="4"/>
  <c r="L494" i="4" s="1"/>
  <c r="Q494" i="4" s="1"/>
  <c r="M188" i="3"/>
  <c r="Q188" i="3" s="1"/>
  <c r="M356" i="4"/>
  <c r="L356" i="4" s="1"/>
  <c r="Q356" i="4" s="1"/>
  <c r="N393" i="4"/>
  <c r="O393" i="4" s="1"/>
  <c r="M169" i="4"/>
  <c r="L169" i="4" s="1"/>
  <c r="Q169" i="4" s="1"/>
  <c r="N391" i="4"/>
  <c r="O391" i="4" s="1"/>
  <c r="L421" i="4"/>
  <c r="Q421" i="4" s="1"/>
  <c r="L424" i="3"/>
  <c r="M424" i="3" s="1"/>
  <c r="Q424" i="3" s="1"/>
  <c r="M464" i="4"/>
  <c r="L464" i="4" s="1"/>
  <c r="Q464" i="4" s="1"/>
  <c r="N76" i="4"/>
  <c r="O76" i="4" s="1"/>
  <c r="N431" i="4"/>
  <c r="O431" i="4" s="1"/>
  <c r="M159" i="4"/>
  <c r="L159" i="4" s="1"/>
  <c r="Q159" i="4" s="1"/>
  <c r="L425" i="3"/>
  <c r="M425" i="3" s="1"/>
  <c r="Q425" i="3" s="1"/>
  <c r="N352" i="4"/>
  <c r="O352" i="4" s="1"/>
  <c r="L431" i="3"/>
  <c r="M431" i="3" s="1"/>
  <c r="Q431" i="3" s="1"/>
  <c r="L454" i="3"/>
  <c r="M454" i="3" s="1"/>
  <c r="Q454" i="3" s="1"/>
  <c r="N283" i="4"/>
  <c r="O283" i="4" s="1"/>
  <c r="N491" i="4"/>
  <c r="O491" i="4" s="1"/>
  <c r="M527" i="4"/>
  <c r="L527" i="4" s="1"/>
  <c r="Q527" i="4" s="1"/>
  <c r="L445" i="3"/>
  <c r="M445" i="3" s="1"/>
  <c r="Q445" i="3" s="1"/>
  <c r="L178" i="3"/>
  <c r="M178" i="3" s="1"/>
  <c r="Q178" i="3" s="1"/>
  <c r="N134" i="4"/>
  <c r="O134" i="4" s="1"/>
  <c r="L190" i="3"/>
  <c r="M190" i="3" s="1"/>
  <c r="Q190" i="3" s="1"/>
  <c r="M243" i="3"/>
  <c r="Q243" i="3" s="1"/>
  <c r="L333" i="3"/>
  <c r="M333" i="3" s="1"/>
  <c r="Q333" i="3" s="1"/>
  <c r="L512" i="3"/>
  <c r="M512" i="3" s="1"/>
  <c r="Q512" i="3" s="1"/>
  <c r="M574" i="3"/>
  <c r="Q574" i="3" s="1"/>
  <c r="L353" i="3"/>
  <c r="M353" i="3" s="1"/>
  <c r="Q353" i="3" s="1"/>
  <c r="M287" i="4"/>
  <c r="L287" i="4" s="1"/>
  <c r="Q287" i="4" s="1"/>
  <c r="N188" i="4"/>
  <c r="O188" i="4" s="1"/>
  <c r="N196" i="4"/>
  <c r="O196" i="4" s="1"/>
  <c r="N528" i="4"/>
  <c r="O528" i="4" s="1"/>
  <c r="N244" i="4"/>
  <c r="O244" i="4" s="1"/>
  <c r="N467" i="4"/>
  <c r="O467" i="4" s="1"/>
  <c r="M532" i="4"/>
  <c r="L532" i="4" s="1"/>
  <c r="Q532" i="4" s="1"/>
  <c r="N239" i="4"/>
  <c r="O239" i="4" s="1"/>
  <c r="M454" i="4"/>
  <c r="L454" i="4" s="1"/>
  <c r="Q454" i="4" s="1"/>
  <c r="N87" i="4"/>
  <c r="O87" i="4" s="1"/>
  <c r="L13" i="4"/>
  <c r="Q13" i="4" s="1"/>
  <c r="N503" i="4"/>
  <c r="O503" i="4" s="1"/>
  <c r="L359" i="3"/>
  <c r="M359" i="3" s="1"/>
  <c r="Q359" i="3" s="1"/>
  <c r="N445" i="4"/>
  <c r="O445" i="4" s="1"/>
  <c r="M134" i="4"/>
  <c r="L134" i="4" s="1"/>
  <c r="Q134" i="4" s="1"/>
  <c r="L539" i="3"/>
  <c r="M539" i="3" s="1"/>
  <c r="Q539" i="3" s="1"/>
  <c r="N381" i="4"/>
  <c r="O381" i="4" s="1"/>
  <c r="M514" i="3"/>
  <c r="Q514" i="3" s="1"/>
  <c r="M254" i="4"/>
  <c r="L254" i="4" s="1"/>
  <c r="Q254" i="4" s="1"/>
  <c r="N435" i="4"/>
  <c r="O435" i="4" s="1"/>
  <c r="L177" i="3"/>
  <c r="M177" i="3" s="1"/>
  <c r="Q177" i="3" s="1"/>
  <c r="N304" i="4"/>
  <c r="O304" i="4" s="1"/>
  <c r="M289" i="4"/>
  <c r="L289" i="4" s="1"/>
  <c r="Q289" i="4" s="1"/>
  <c r="N553" i="4"/>
  <c r="O553" i="4" s="1"/>
  <c r="M246" i="4"/>
  <c r="L246" i="4" s="1"/>
  <c r="Q246" i="4" s="1"/>
  <c r="N532" i="4"/>
  <c r="O532" i="4" s="1"/>
  <c r="M380" i="4"/>
  <c r="L380" i="4" s="1"/>
  <c r="Q380" i="4" s="1"/>
  <c r="M57" i="3"/>
  <c r="Q57" i="3" s="1"/>
  <c r="L541" i="3"/>
  <c r="M541" i="3" s="1"/>
  <c r="Q541" i="3" s="1"/>
  <c r="L131" i="3"/>
  <c r="M131" i="3" s="1"/>
  <c r="Q131" i="3" s="1"/>
  <c r="L412" i="3"/>
  <c r="M412" i="3" s="1"/>
  <c r="Q412" i="3" s="1"/>
  <c r="L462" i="3"/>
  <c r="M462" i="3" s="1"/>
  <c r="Q462" i="3" s="1"/>
  <c r="N129" i="4"/>
  <c r="O129" i="4" s="1"/>
  <c r="N287" i="4"/>
  <c r="O287" i="4" s="1"/>
  <c r="N371" i="4"/>
  <c r="O371" i="4" s="1"/>
  <c r="M196" i="4"/>
  <c r="L196" i="4" s="1"/>
  <c r="Q196" i="4" s="1"/>
  <c r="N462" i="4"/>
  <c r="O462" i="4" s="1"/>
  <c r="M367" i="4"/>
  <c r="L367" i="4" s="1"/>
  <c r="Q367" i="4" s="1"/>
  <c r="N478" i="4"/>
  <c r="O478" i="4" s="1"/>
  <c r="L479" i="3"/>
  <c r="M479" i="3" s="1"/>
  <c r="Q479" i="3" s="1"/>
  <c r="N401" i="4"/>
  <c r="O401" i="4" s="1"/>
  <c r="N422" i="4"/>
  <c r="O422" i="4" s="1"/>
  <c r="M449" i="4"/>
  <c r="L449" i="4" s="1"/>
  <c r="Q449" i="4" s="1"/>
  <c r="N176" i="4"/>
  <c r="O176" i="4" s="1"/>
  <c r="L341" i="3"/>
  <c r="M341" i="3" s="1"/>
  <c r="Q341" i="3" s="1"/>
  <c r="M497" i="4"/>
  <c r="L497" i="4" s="1"/>
  <c r="Q497" i="4" s="1"/>
  <c r="N173" i="4"/>
  <c r="O173" i="4" s="1"/>
  <c r="N49" i="4"/>
  <c r="O49" i="4" s="1"/>
  <c r="L557" i="4"/>
  <c r="Q557" i="4" s="1"/>
  <c r="N71" i="4"/>
  <c r="O71" i="4" s="1"/>
  <c r="L42" i="4"/>
  <c r="Q42" i="4" s="1"/>
  <c r="M25" i="4"/>
  <c r="L25" i="4" s="1"/>
  <c r="Q25" i="4" s="1"/>
  <c r="N193" i="4"/>
  <c r="O193" i="4" s="1"/>
  <c r="L185" i="3"/>
  <c r="M185" i="3" s="1"/>
  <c r="Q185" i="3" s="1"/>
  <c r="L523" i="3"/>
  <c r="M523" i="3" s="1"/>
  <c r="Q523" i="3" s="1"/>
  <c r="N278" i="4"/>
  <c r="O278" i="4" s="1"/>
  <c r="N216" i="4"/>
  <c r="O216" i="4" s="1"/>
  <c r="M38" i="4"/>
  <c r="L38" i="4" s="1"/>
  <c r="R38" i="4" s="1"/>
  <c r="N110" i="4"/>
  <c r="O110" i="4" s="1"/>
  <c r="N549" i="4"/>
  <c r="O549" i="4" s="1"/>
  <c r="M283" i="4"/>
  <c r="L283" i="4" s="1"/>
  <c r="Q283" i="4" s="1"/>
  <c r="L149" i="3"/>
  <c r="M149" i="3" s="1"/>
  <c r="Q149" i="3" s="1"/>
  <c r="M206" i="3"/>
  <c r="Q206" i="3" s="1"/>
  <c r="L557" i="3"/>
  <c r="M557" i="3" s="1"/>
  <c r="Q557" i="3" s="1"/>
  <c r="L130" i="3"/>
  <c r="M130" i="3" s="1"/>
  <c r="Q130" i="3" s="1"/>
  <c r="L502" i="3"/>
  <c r="M502" i="3" s="1"/>
  <c r="Q502" i="3" s="1"/>
  <c r="N65" i="4"/>
  <c r="O65" i="4" s="1"/>
  <c r="N253" i="4"/>
  <c r="O253" i="4" s="1"/>
  <c r="N251" i="4"/>
  <c r="O251" i="4" s="1"/>
  <c r="N337" i="4"/>
  <c r="O337" i="4" s="1"/>
  <c r="N376" i="4"/>
  <c r="O376" i="4" s="1"/>
  <c r="L43" i="4"/>
  <c r="Q43" i="4" s="1"/>
  <c r="N53" i="4"/>
  <c r="O53" i="4" s="1"/>
  <c r="N257" i="4"/>
  <c r="O257" i="4" s="1"/>
  <c r="N293" i="4"/>
  <c r="O293" i="4" s="1"/>
  <c r="N518" i="4"/>
  <c r="O518" i="4" s="1"/>
  <c r="N191" i="4"/>
  <c r="O191" i="4" s="1"/>
  <c r="N168" i="4"/>
  <c r="O168" i="4" s="1"/>
  <c r="N390" i="4"/>
  <c r="O390" i="4" s="1"/>
  <c r="L141" i="4"/>
  <c r="Q141" i="4" s="1"/>
  <c r="N366" i="4"/>
  <c r="O366" i="4" s="1"/>
  <c r="N485" i="4"/>
  <c r="O485" i="4" s="1"/>
  <c r="M478" i="4"/>
  <c r="L478" i="4" s="1"/>
  <c r="Q478" i="4" s="1"/>
  <c r="M189" i="3"/>
  <c r="Q189" i="3" s="1"/>
  <c r="M321" i="3"/>
  <c r="Q321" i="3" s="1"/>
  <c r="L230" i="3"/>
  <c r="M230" i="3" s="1"/>
  <c r="Q230" i="3" s="1"/>
  <c r="M422" i="4"/>
  <c r="L422" i="4" s="1"/>
  <c r="Q422" i="4" s="1"/>
  <c r="N119" i="4"/>
  <c r="O119" i="4" s="1"/>
  <c r="N482" i="4"/>
  <c r="O482" i="4" s="1"/>
  <c r="N267" i="4"/>
  <c r="O267" i="4" s="1"/>
  <c r="L201" i="3"/>
  <c r="M201" i="3" s="1"/>
  <c r="Q201" i="3" s="1"/>
  <c r="L173" i="4"/>
  <c r="Q173" i="4" s="1"/>
  <c r="L285" i="3"/>
  <c r="M285" i="3" s="1"/>
  <c r="Q285" i="3" s="1"/>
  <c r="N35" i="4"/>
  <c r="O35" i="4" s="1"/>
  <c r="L289" i="3"/>
  <c r="M289" i="3" s="1"/>
  <c r="Q289" i="3" s="1"/>
  <c r="L136" i="3"/>
  <c r="M136" i="3" s="1"/>
  <c r="Q136" i="3" s="1"/>
  <c r="M252" i="3"/>
  <c r="Q252" i="3" s="1"/>
  <c r="L205" i="3"/>
  <c r="M205" i="3" s="1"/>
  <c r="Q205" i="3" s="1"/>
  <c r="L164" i="3"/>
  <c r="M164" i="3" s="1"/>
  <c r="Q164" i="3" s="1"/>
  <c r="L150" i="4"/>
  <c r="Q150" i="4" s="1"/>
  <c r="M251" i="4"/>
  <c r="L251" i="4" s="1"/>
  <c r="Q251" i="4" s="1"/>
  <c r="M466" i="4"/>
  <c r="L466" i="4" s="1"/>
  <c r="Q466" i="4" s="1"/>
  <c r="N370" i="4"/>
  <c r="O370" i="4" s="1"/>
  <c r="N556" i="4"/>
  <c r="O556" i="4" s="1"/>
  <c r="N45" i="4"/>
  <c r="O45" i="4" s="1"/>
  <c r="N398" i="4"/>
  <c r="O398" i="4" s="1"/>
  <c r="N230" i="4"/>
  <c r="O230" i="4" s="1"/>
  <c r="N438" i="4"/>
  <c r="O438" i="4" s="1"/>
  <c r="N327" i="4"/>
  <c r="O327" i="4" s="1"/>
  <c r="N17" i="4"/>
  <c r="O17" i="4" s="1"/>
  <c r="M302" i="4"/>
  <c r="L302" i="4" s="1"/>
  <c r="Q302" i="4" s="1"/>
  <c r="N487" i="4"/>
  <c r="O487" i="4" s="1"/>
  <c r="M568" i="4"/>
  <c r="L568" i="4" s="1"/>
  <c r="Q568" i="4" s="1"/>
  <c r="M109" i="3"/>
  <c r="Q109" i="3" s="1"/>
  <c r="L44" i="3"/>
  <c r="M44" i="3" s="1"/>
  <c r="Q44" i="3" s="1"/>
  <c r="N19" i="4"/>
  <c r="O19" i="4" s="1"/>
  <c r="L263" i="3"/>
  <c r="M263" i="3" s="1"/>
  <c r="S263" i="3" s="1"/>
  <c r="N468" i="4"/>
  <c r="O468" i="4" s="1"/>
  <c r="M547" i="3"/>
  <c r="Q547" i="3" s="1"/>
  <c r="L196" i="3"/>
  <c r="M196" i="3" s="1"/>
  <c r="Q196" i="3" s="1"/>
  <c r="L132" i="3"/>
  <c r="M132" i="3" s="1"/>
  <c r="Q132" i="3" s="1"/>
  <c r="M502" i="4"/>
  <c r="L502" i="4" s="1"/>
  <c r="Q502" i="4" s="1"/>
  <c r="M538" i="4"/>
  <c r="L538" i="4" s="1"/>
  <c r="Q538" i="4" s="1"/>
  <c r="L520" i="3"/>
  <c r="M520" i="3" s="1"/>
  <c r="Q520" i="3" s="1"/>
  <c r="M553" i="4"/>
  <c r="L553" i="4" s="1"/>
  <c r="Q553" i="4" s="1"/>
  <c r="M34" i="4"/>
  <c r="L34" i="4" s="1"/>
  <c r="Q34" i="4" s="1"/>
  <c r="M214" i="4"/>
  <c r="L214" i="4" s="1"/>
  <c r="Q214" i="4" s="1"/>
  <c r="L203" i="3"/>
  <c r="M203" i="3" s="1"/>
  <c r="Q203" i="3" s="1"/>
  <c r="L471" i="3"/>
  <c r="M471" i="3" s="1"/>
  <c r="Q471" i="3" s="1"/>
  <c r="L249" i="3"/>
  <c r="M249" i="3" s="1"/>
  <c r="Q249" i="3" s="1"/>
  <c r="M260" i="4"/>
  <c r="L260" i="4" s="1"/>
  <c r="Q260" i="4" s="1"/>
  <c r="L401" i="3"/>
  <c r="M401" i="3" s="1"/>
  <c r="Q401" i="3" s="1"/>
  <c r="L167" i="3"/>
  <c r="M167" i="3" s="1"/>
  <c r="Q167" i="3" s="1"/>
  <c r="L538" i="3"/>
  <c r="M538" i="3" s="1"/>
  <c r="Q538" i="3" s="1"/>
  <c r="M189" i="4"/>
  <c r="L189" i="4" s="1"/>
  <c r="Q189" i="4" s="1"/>
  <c r="M82" i="4"/>
  <c r="L82" i="4" s="1"/>
  <c r="Q82" i="4" s="1"/>
  <c r="L356" i="3"/>
  <c r="M356" i="3" s="1"/>
  <c r="Q356" i="3" s="1"/>
  <c r="L556" i="3"/>
  <c r="M556" i="3" s="1"/>
  <c r="Q556" i="3" s="1"/>
  <c r="M213" i="4"/>
  <c r="L213" i="4" s="1"/>
  <c r="Q213" i="4" s="1"/>
  <c r="L458" i="3"/>
  <c r="M458" i="3" s="1"/>
  <c r="Q458" i="3" s="1"/>
  <c r="M22" i="4"/>
  <c r="L22" i="4" s="1"/>
  <c r="Q22" i="4" s="1"/>
  <c r="L329" i="3"/>
  <c r="M329" i="3" s="1"/>
  <c r="Q329" i="3" s="1"/>
  <c r="M391" i="4"/>
  <c r="L391" i="4" s="1"/>
  <c r="Q391" i="4" s="1"/>
  <c r="L446" i="3"/>
  <c r="M446" i="3" s="1"/>
  <c r="Q446" i="3" s="1"/>
  <c r="M37" i="4"/>
  <c r="L37" i="4" s="1"/>
  <c r="Q37" i="4" s="1"/>
  <c r="M71" i="4"/>
  <c r="L71" i="4" s="1"/>
  <c r="Q71" i="4" s="1"/>
  <c r="L111" i="3"/>
  <c r="M111" i="3" s="1"/>
  <c r="Q111" i="3" s="1"/>
  <c r="L478" i="3"/>
  <c r="M478" i="3" s="1"/>
  <c r="Q478" i="3" s="1"/>
  <c r="L122" i="3"/>
  <c r="M122" i="3" s="1"/>
  <c r="Q122" i="3" s="1"/>
  <c r="M144" i="4"/>
  <c r="L144" i="4" s="1"/>
  <c r="Q144" i="4" s="1"/>
  <c r="M165" i="4"/>
  <c r="L165" i="4" s="1"/>
  <c r="Q165" i="4" s="1"/>
  <c r="L186" i="3"/>
  <c r="M186" i="3" s="1"/>
  <c r="Q186" i="3" s="1"/>
  <c r="L117" i="3"/>
  <c r="M117" i="3" s="1"/>
  <c r="Q117" i="3" s="1"/>
  <c r="L544" i="3"/>
  <c r="M544" i="3" s="1"/>
  <c r="Q544" i="3" s="1"/>
  <c r="M460" i="4"/>
  <c r="L460" i="4" s="1"/>
  <c r="Q460" i="4" s="1"/>
  <c r="L179" i="3"/>
  <c r="M179" i="3" s="1"/>
  <c r="Q179" i="3" s="1"/>
  <c r="M201" i="4"/>
  <c r="L201" i="4" s="1"/>
  <c r="Q201" i="4" s="1"/>
  <c r="M26" i="4"/>
  <c r="L26" i="4" s="1"/>
  <c r="Q26" i="4" s="1"/>
  <c r="L469" i="3"/>
  <c r="M469" i="3" s="1"/>
  <c r="Q469" i="3" s="1"/>
  <c r="L210" i="3"/>
  <c r="M210" i="3" s="1"/>
  <c r="Q210" i="3" s="1"/>
  <c r="L112" i="3"/>
  <c r="M112" i="3" s="1"/>
  <c r="Q112" i="3" s="1"/>
  <c r="L195" i="3"/>
  <c r="M195" i="3" s="1"/>
  <c r="Q195" i="3" s="1"/>
  <c r="L116" i="3"/>
  <c r="M116" i="3" s="1"/>
  <c r="Q116" i="3" s="1"/>
  <c r="M465" i="4"/>
  <c r="L465" i="4" s="1"/>
  <c r="Q465" i="4" s="1"/>
  <c r="M152" i="4"/>
  <c r="L152" i="4" s="1"/>
  <c r="Q152" i="4" s="1"/>
  <c r="M59" i="4"/>
  <c r="L59" i="4" s="1"/>
  <c r="Q59" i="4" s="1"/>
  <c r="M270" i="4"/>
  <c r="L270" i="4" s="1"/>
  <c r="Q270" i="4" s="1"/>
  <c r="L442" i="3"/>
  <c r="M442" i="3" s="1"/>
  <c r="Q442" i="3" s="1"/>
  <c r="L559" i="3"/>
  <c r="M559" i="3" s="1"/>
  <c r="Q559" i="3" s="1"/>
  <c r="L565" i="3"/>
  <c r="M565" i="3" s="1"/>
  <c r="Q565" i="3" s="1"/>
  <c r="L535" i="3"/>
  <c r="M535" i="3" s="1"/>
  <c r="Q535" i="3" s="1"/>
  <c r="M153" i="4"/>
  <c r="L153" i="4" s="1"/>
  <c r="Q153" i="4" s="1"/>
  <c r="L143" i="3"/>
  <c r="M143" i="3" s="1"/>
  <c r="Q143" i="3" s="1"/>
  <c r="M52" i="4"/>
  <c r="L52" i="4" s="1"/>
  <c r="Q52" i="4" s="1"/>
  <c r="L517" i="3"/>
  <c r="M517" i="3" s="1"/>
  <c r="Q517" i="3" s="1"/>
  <c r="L362" i="3"/>
  <c r="M362" i="3" s="1"/>
  <c r="Q362" i="3" s="1"/>
  <c r="M73" i="4"/>
  <c r="L73" i="4" s="1"/>
  <c r="Q73" i="4" s="1"/>
  <c r="M477" i="4"/>
  <c r="L477" i="4" s="1"/>
  <c r="Q477" i="4" s="1"/>
  <c r="L305" i="3"/>
  <c r="M305" i="3" s="1"/>
  <c r="Q305" i="3" s="1"/>
  <c r="L365" i="3"/>
  <c r="M365" i="3" s="1"/>
  <c r="Q365" i="3" s="1"/>
  <c r="M85" i="4"/>
  <c r="L85" i="4" s="1"/>
  <c r="Q85" i="4" s="1"/>
  <c r="L398" i="3"/>
  <c r="M398" i="3" s="1"/>
  <c r="Q398" i="3" s="1"/>
  <c r="M174" i="4"/>
  <c r="L174" i="4" s="1"/>
  <c r="Q174" i="4" s="1"/>
  <c r="M514" i="4"/>
  <c r="L514" i="4" s="1"/>
  <c r="Q514" i="4" s="1"/>
  <c r="M337" i="4"/>
  <c r="L337" i="4" s="1"/>
  <c r="Q337" i="4" s="1"/>
  <c r="K83" i="4"/>
  <c r="M83" i="4" s="1"/>
  <c r="L83" i="4" s="1"/>
  <c r="Q83" i="4" s="1"/>
  <c r="K119" i="3"/>
  <c r="L119" i="3" s="1"/>
  <c r="M119" i="3" s="1"/>
  <c r="Q119" i="3" s="1"/>
  <c r="N226" i="4"/>
  <c r="O226" i="4" s="1"/>
  <c r="L320" i="3"/>
  <c r="M320" i="3" s="1"/>
  <c r="Q320" i="3" s="1"/>
  <c r="N441" i="4"/>
  <c r="O441" i="4" s="1"/>
  <c r="N516" i="4"/>
  <c r="O516" i="4" s="1"/>
  <c r="N260" i="4"/>
  <c r="O260" i="4" s="1"/>
  <c r="M131" i="4"/>
  <c r="L131" i="4" s="1"/>
  <c r="Q131" i="4" s="1"/>
  <c r="N442" i="4"/>
  <c r="O442" i="4" s="1"/>
  <c r="L226" i="3"/>
  <c r="M226" i="3" s="1"/>
  <c r="Q226" i="3" s="1"/>
  <c r="M310" i="3"/>
  <c r="Q310" i="3" s="1"/>
  <c r="L395" i="3"/>
  <c r="M395" i="3" s="1"/>
  <c r="Q395" i="3" s="1"/>
  <c r="N256" i="4"/>
  <c r="O256" i="4" s="1"/>
  <c r="N494" i="4"/>
  <c r="O494" i="4" s="1"/>
  <c r="N550" i="4"/>
  <c r="O550" i="4" s="1"/>
  <c r="N130" i="4"/>
  <c r="O130" i="4" s="1"/>
  <c r="N154" i="4"/>
  <c r="O154" i="4" s="1"/>
  <c r="N32" i="4"/>
  <c r="O32" i="4" s="1"/>
  <c r="K427" i="4"/>
  <c r="M427" i="4" s="1"/>
  <c r="L427" i="4" s="1"/>
  <c r="Q427" i="4" s="1"/>
  <c r="M542" i="4"/>
  <c r="L542" i="4" s="1"/>
  <c r="Q542" i="4" s="1"/>
  <c r="N115" i="4"/>
  <c r="O115" i="4" s="1"/>
  <c r="M569" i="4"/>
  <c r="L569" i="4" s="1"/>
  <c r="Q569" i="4" s="1"/>
  <c r="L144" i="3"/>
  <c r="M144" i="3" s="1"/>
  <c r="Q144" i="3" s="1"/>
  <c r="M99" i="4"/>
  <c r="L99" i="4" s="1"/>
  <c r="Q99" i="4" s="1"/>
  <c r="N475" i="4"/>
  <c r="O475" i="4" s="1"/>
  <c r="M271" i="4"/>
  <c r="L271" i="4" s="1"/>
  <c r="Q271" i="4" s="1"/>
  <c r="N51" i="4"/>
  <c r="O51" i="4" s="1"/>
  <c r="M40" i="4"/>
  <c r="L40" i="4" s="1"/>
  <c r="M101" i="4"/>
  <c r="L101" i="4" s="1"/>
  <c r="Q101" i="4" s="1"/>
  <c r="N205" i="4"/>
  <c r="O205" i="4" s="1"/>
  <c r="N403" i="4"/>
  <c r="O403" i="4" s="1"/>
  <c r="N99" i="4"/>
  <c r="O99" i="4" s="1"/>
  <c r="N220" i="4"/>
  <c r="O220" i="4" s="1"/>
  <c r="M405" i="4"/>
  <c r="L405" i="4" s="1"/>
  <c r="Q405" i="4" s="1"/>
  <c r="N78" i="4"/>
  <c r="O78" i="4" s="1"/>
  <c r="L209" i="4"/>
  <c r="Q209" i="4" s="1"/>
  <c r="K386" i="3"/>
  <c r="L386" i="3" s="1"/>
  <c r="M386" i="3" s="1"/>
  <c r="Q386" i="3" s="1"/>
  <c r="L344" i="3"/>
  <c r="M344" i="3" s="1"/>
  <c r="Q344" i="3" s="1"/>
  <c r="M51" i="4"/>
  <c r="L51" i="4" s="1"/>
  <c r="Q51" i="4" s="1"/>
  <c r="N228" i="4"/>
  <c r="O228" i="4" s="1"/>
  <c r="L407" i="3"/>
  <c r="M407" i="3" s="1"/>
  <c r="L242" i="3"/>
  <c r="M242" i="3" s="1"/>
  <c r="S242" i="3" s="1"/>
  <c r="M374" i="3"/>
  <c r="Q374" i="3" s="1"/>
  <c r="M526" i="3"/>
  <c r="Q526" i="3" s="1"/>
  <c r="L138" i="3"/>
  <c r="M138" i="3" s="1"/>
  <c r="Q138" i="3" s="1"/>
  <c r="K469" i="4"/>
  <c r="M469" i="4" s="1"/>
  <c r="L469" i="4" s="1"/>
  <c r="Q469" i="4" s="1"/>
  <c r="N289" i="4"/>
  <c r="O289" i="4" s="1"/>
  <c r="L126" i="3"/>
  <c r="M126" i="3" s="1"/>
  <c r="Q126" i="3" s="1"/>
  <c r="N153" i="4"/>
  <c r="O153" i="4" s="1"/>
  <c r="N439" i="4"/>
  <c r="O439" i="4" s="1"/>
  <c r="N21" i="4"/>
  <c r="O21" i="4" s="1"/>
  <c r="N101" i="4"/>
  <c r="O101" i="4" s="1"/>
  <c r="N426" i="4"/>
  <c r="O426" i="4" s="1"/>
  <c r="N280" i="4"/>
  <c r="O280" i="4" s="1"/>
  <c r="L114" i="4"/>
  <c r="Q114" i="4" s="1"/>
  <c r="M177" i="4"/>
  <c r="L177" i="4" s="1"/>
  <c r="Q177" i="4" s="1"/>
  <c r="N484" i="4"/>
  <c r="O484" i="4" s="1"/>
  <c r="L351" i="3"/>
  <c r="M351" i="3" s="1"/>
  <c r="Q351" i="3" s="1"/>
  <c r="N576" i="4"/>
  <c r="O576" i="4" s="1"/>
  <c r="M108" i="4"/>
  <c r="L108" i="4" s="1"/>
  <c r="Q108" i="4" s="1"/>
  <c r="N30" i="4"/>
  <c r="O30" i="4" s="1"/>
  <c r="N406" i="4"/>
  <c r="O406" i="4" s="1"/>
  <c r="N341" i="4"/>
  <c r="O341" i="4" s="1"/>
  <c r="N397" i="4"/>
  <c r="O397" i="4" s="1"/>
  <c r="M242" i="4"/>
  <c r="L242" i="4" s="1"/>
  <c r="Q242" i="4" s="1"/>
  <c r="N489" i="4"/>
  <c r="O489" i="4" s="1"/>
  <c r="N548" i="4"/>
  <c r="O548" i="4" s="1"/>
  <c r="M447" i="3"/>
  <c r="Q447" i="3" s="1"/>
  <c r="N358" i="4"/>
  <c r="O358" i="4" s="1"/>
  <c r="N23" i="4"/>
  <c r="O23" i="4" s="1"/>
  <c r="N452" i="4"/>
  <c r="O452" i="4" s="1"/>
  <c r="N339" i="4"/>
  <c r="O339" i="4" s="1"/>
  <c r="L90" i="3"/>
  <c r="M90" i="3" s="1"/>
  <c r="Q90" i="3" s="1"/>
  <c r="L511" i="3"/>
  <c r="M511" i="3" s="1"/>
  <c r="Q511" i="3" s="1"/>
  <c r="N169" i="4"/>
  <c r="O169" i="4" s="1"/>
  <c r="N174" i="4"/>
  <c r="O174" i="4" s="1"/>
  <c r="M320" i="4"/>
  <c r="L320" i="4" s="1"/>
  <c r="Q320" i="4" s="1"/>
  <c r="N136" i="4"/>
  <c r="O136" i="4" s="1"/>
  <c r="N167" i="4"/>
  <c r="O167" i="4" s="1"/>
  <c r="N57" i="4"/>
  <c r="O57" i="4" s="1"/>
  <c r="N309" i="4"/>
  <c r="O309" i="4" s="1"/>
  <c r="N559" i="4"/>
  <c r="O559" i="4" s="1"/>
  <c r="L186" i="4"/>
  <c r="Q186" i="4" s="1"/>
  <c r="L524" i="4"/>
  <c r="Q524" i="4" s="1"/>
  <c r="N214" i="4"/>
  <c r="O214" i="4" s="1"/>
  <c r="L505" i="4"/>
  <c r="Q505" i="4" s="1"/>
  <c r="N504" i="4"/>
  <c r="O504" i="4" s="1"/>
  <c r="L147" i="4"/>
  <c r="Q147" i="4" s="1"/>
  <c r="N409" i="4"/>
  <c r="O409" i="4" s="1"/>
  <c r="N536" i="4"/>
  <c r="O536" i="4" s="1"/>
  <c r="M275" i="4"/>
  <c r="L275" i="4" s="1"/>
  <c r="Q275" i="4" s="1"/>
  <c r="N572" i="4"/>
  <c r="O572" i="4" s="1"/>
  <c r="N460" i="4"/>
  <c r="O460" i="4" s="1"/>
  <c r="L140" i="4"/>
  <c r="Q140" i="4" s="1"/>
  <c r="N25" i="4"/>
  <c r="O25" i="4" s="1"/>
  <c r="M577" i="4"/>
  <c r="L577" i="4" s="1"/>
  <c r="Q577" i="4" s="1"/>
  <c r="L457" i="3"/>
  <c r="M457" i="3" s="1"/>
  <c r="Q457" i="3" s="1"/>
  <c r="N389" i="4"/>
  <c r="O389" i="4" s="1"/>
  <c r="N277" i="4"/>
  <c r="O277" i="4" s="1"/>
  <c r="L137" i="3"/>
  <c r="M137" i="3" s="1"/>
  <c r="Q137" i="3" s="1"/>
  <c r="N120" i="4"/>
  <c r="O120" i="4" s="1"/>
  <c r="N137" i="4"/>
  <c r="O137" i="4" s="1"/>
  <c r="M160" i="3"/>
  <c r="Q160" i="3" s="1"/>
  <c r="L372" i="3"/>
  <c r="M372" i="3" s="1"/>
  <c r="Q372" i="3" s="1"/>
  <c r="L482" i="3"/>
  <c r="M482" i="3" s="1"/>
  <c r="Q482" i="3" s="1"/>
  <c r="L524" i="3"/>
  <c r="M524" i="3" s="1"/>
  <c r="Q524" i="3" s="1"/>
  <c r="L513" i="3"/>
  <c r="M513" i="3" s="1"/>
  <c r="Q513" i="3" s="1"/>
  <c r="M15" i="4"/>
  <c r="L15" i="4" s="1"/>
  <c r="M96" i="4"/>
  <c r="L96" i="4" s="1"/>
  <c r="Q96" i="4" s="1"/>
  <c r="N175" i="4"/>
  <c r="O175" i="4" s="1"/>
  <c r="N320" i="4"/>
  <c r="O320" i="4" s="1"/>
  <c r="N505" i="4"/>
  <c r="O505" i="4" s="1"/>
  <c r="M376" i="4"/>
  <c r="L376" i="4" s="1"/>
  <c r="Q376" i="4" s="1"/>
  <c r="N310" i="4"/>
  <c r="O310" i="4" s="1"/>
  <c r="N546" i="4"/>
  <c r="O546" i="4" s="1"/>
  <c r="N415" i="4"/>
  <c r="O415" i="4" s="1"/>
  <c r="N221" i="4"/>
  <c r="O221" i="4" s="1"/>
  <c r="N274" i="4"/>
  <c r="O274" i="4" s="1"/>
  <c r="M433" i="4"/>
  <c r="L433" i="4" s="1"/>
  <c r="Q433" i="4" s="1"/>
  <c r="N412" i="4"/>
  <c r="O412" i="4" s="1"/>
  <c r="N534" i="4"/>
  <c r="O534" i="4" s="1"/>
  <c r="N486" i="4"/>
  <c r="O486" i="4" s="1"/>
  <c r="N574" i="4"/>
  <c r="O574" i="4" s="1"/>
  <c r="N408" i="4"/>
  <c r="O408" i="4" s="1"/>
  <c r="M79" i="4"/>
  <c r="L79" i="4" s="1"/>
  <c r="Q79" i="4" s="1"/>
  <c r="M385" i="4"/>
  <c r="L385" i="4" s="1"/>
  <c r="Q385" i="4" s="1"/>
  <c r="L128" i="3"/>
  <c r="M128" i="3" s="1"/>
  <c r="Q128" i="3" s="1"/>
  <c r="N291" i="4"/>
  <c r="O291" i="4" s="1"/>
  <c r="M497" i="3"/>
  <c r="Q497" i="3" s="1"/>
  <c r="L389" i="3"/>
  <c r="M389" i="3" s="1"/>
  <c r="Q389" i="3" s="1"/>
  <c r="N329" i="4"/>
  <c r="O329" i="4" s="1"/>
  <c r="L118" i="3"/>
  <c r="M118" i="3" s="1"/>
  <c r="Q118" i="3" s="1"/>
  <c r="L133" i="3"/>
  <c r="M133" i="3" s="1"/>
  <c r="Q133" i="3" s="1"/>
  <c r="M218" i="3"/>
  <c r="Q218" i="3" s="1"/>
  <c r="M200" i="4"/>
  <c r="L200" i="4" s="1"/>
  <c r="Q200" i="4" s="1"/>
  <c r="M284" i="4"/>
  <c r="L284" i="4" s="1"/>
  <c r="Q284" i="4" s="1"/>
  <c r="N194" i="4"/>
  <c r="O194" i="4" s="1"/>
  <c r="N297" i="4"/>
  <c r="O297" i="4" s="1"/>
  <c r="N570" i="4"/>
  <c r="O570" i="4" s="1"/>
  <c r="N404" i="4"/>
  <c r="O404" i="4" s="1"/>
  <c r="N70" i="4"/>
  <c r="O70" i="4" s="1"/>
  <c r="L14" i="3"/>
  <c r="M14" i="3" s="1"/>
  <c r="S14" i="3" s="1"/>
  <c r="L104" i="3"/>
  <c r="M104" i="3" s="1"/>
  <c r="Q104" i="3" s="1"/>
  <c r="N322" i="4"/>
  <c r="O322" i="4" s="1"/>
  <c r="N143" i="4"/>
  <c r="O143" i="4" s="1"/>
  <c r="N563" i="4"/>
  <c r="O563" i="4" s="1"/>
  <c r="N560" i="4"/>
  <c r="O560" i="4" s="1"/>
  <c r="N542" i="4"/>
  <c r="O542" i="4" s="1"/>
  <c r="N344" i="4"/>
  <c r="O344" i="4" s="1"/>
  <c r="N522" i="4"/>
  <c r="O522" i="4" s="1"/>
  <c r="N64" i="4"/>
  <c r="O64" i="4" s="1"/>
  <c r="N29" i="4"/>
  <c r="O29" i="4" s="1"/>
  <c r="L221" i="3"/>
  <c r="M221" i="3" s="1"/>
  <c r="Q221" i="3" s="1"/>
  <c r="L415" i="4"/>
  <c r="Q415" i="4" s="1"/>
  <c r="M282" i="3"/>
  <c r="Q282" i="3" s="1"/>
  <c r="M496" i="4"/>
  <c r="L496" i="4" s="1"/>
  <c r="Q496" i="4" s="1"/>
  <c r="L368" i="3"/>
  <c r="M368" i="3" s="1"/>
  <c r="Q368" i="3" s="1"/>
  <c r="L577" i="3"/>
  <c r="M577" i="3" s="1"/>
  <c r="Q577" i="3" s="1"/>
  <c r="L139" i="4"/>
  <c r="Q139" i="4" s="1"/>
  <c r="L64" i="4"/>
  <c r="Q64" i="4" s="1"/>
  <c r="L102" i="3"/>
  <c r="M102" i="3" s="1"/>
  <c r="Q102" i="3" s="1"/>
  <c r="L274" i="3"/>
  <c r="M274" i="3" s="1"/>
  <c r="Q274" i="3" s="1"/>
  <c r="N77" i="4"/>
  <c r="O77" i="4" s="1"/>
  <c r="M184" i="4"/>
  <c r="L184" i="4" s="1"/>
  <c r="Q184" i="4" s="1"/>
  <c r="N273" i="4"/>
  <c r="O273" i="4" s="1"/>
  <c r="N269" i="4"/>
  <c r="O269" i="4" s="1"/>
  <c r="M392" i="4"/>
  <c r="L392" i="4" s="1"/>
  <c r="Q392" i="4" s="1"/>
  <c r="K100" i="4"/>
  <c r="M100" i="4" s="1"/>
  <c r="L100" i="4" s="1"/>
  <c r="Q100" i="4" s="1"/>
  <c r="M403" i="4"/>
  <c r="L403" i="4" s="1"/>
  <c r="Q403" i="4" s="1"/>
  <c r="M275" i="3"/>
  <c r="Q275" i="3" s="1"/>
  <c r="L399" i="3"/>
  <c r="M399" i="3" s="1"/>
  <c r="Q399" i="3" s="1"/>
  <c r="M32" i="4"/>
  <c r="L32" i="4" s="1"/>
  <c r="Q32" i="4" s="1"/>
  <c r="N36" i="4"/>
  <c r="O36" i="4" s="1"/>
  <c r="N394" i="4"/>
  <c r="O394" i="4" s="1"/>
  <c r="N268" i="4"/>
  <c r="O268" i="4" s="1"/>
  <c r="N186" i="4"/>
  <c r="O186" i="4" s="1"/>
  <c r="N31" i="4"/>
  <c r="O31" i="4" s="1"/>
  <c r="M33" i="4"/>
  <c r="L33" i="4" s="1"/>
  <c r="Q33" i="4" s="1"/>
  <c r="M506" i="4"/>
  <c r="L506" i="4" s="1"/>
  <c r="Q506" i="4" s="1"/>
  <c r="N187" i="4"/>
  <c r="O187" i="4" s="1"/>
  <c r="M117" i="4"/>
  <c r="L117" i="4" s="1"/>
  <c r="Q117" i="4" s="1"/>
  <c r="N453" i="4"/>
  <c r="O453" i="4" s="1"/>
  <c r="K165" i="3"/>
  <c r="L165" i="3" s="1"/>
  <c r="M165" i="3" s="1"/>
  <c r="Q165" i="3" s="1"/>
  <c r="M484" i="4"/>
  <c r="L484" i="4" s="1"/>
  <c r="Q484" i="4" s="1"/>
  <c r="M50" i="4"/>
  <c r="L50" i="4" s="1"/>
  <c r="Q50" i="4" s="1"/>
  <c r="L331" i="4"/>
  <c r="Q331" i="4" s="1"/>
  <c r="N355" i="4"/>
  <c r="O355" i="4" s="1"/>
  <c r="L550" i="3"/>
  <c r="M550" i="3" s="1"/>
  <c r="Q550" i="3" s="1"/>
  <c r="L383" i="3"/>
  <c r="M383" i="3" s="1"/>
  <c r="Q383" i="3" s="1"/>
  <c r="N511" i="4"/>
  <c r="O511" i="4" s="1"/>
  <c r="N334" i="4"/>
  <c r="O334" i="4" s="1"/>
  <c r="L487" i="4"/>
  <c r="Q487" i="4" s="1"/>
  <c r="M246" i="3"/>
  <c r="Q246" i="3" s="1"/>
  <c r="M448" i="4"/>
  <c r="L448" i="4" s="1"/>
  <c r="Q448" i="4" s="1"/>
  <c r="N551" i="4"/>
  <c r="O551" i="4" s="1"/>
  <c r="M572" i="4"/>
  <c r="L572" i="4" s="1"/>
  <c r="Q572" i="4" s="1"/>
  <c r="K301" i="3"/>
  <c r="L301" i="3" s="1"/>
  <c r="M301" i="3" s="1"/>
  <c r="Q301" i="3" s="1"/>
  <c r="L105" i="3"/>
  <c r="M105" i="3" s="1"/>
  <c r="Q105" i="3" s="1"/>
  <c r="M163" i="3"/>
  <c r="Q163" i="3" s="1"/>
  <c r="N24" i="4"/>
  <c r="O24" i="4" s="1"/>
  <c r="L338" i="4"/>
  <c r="Q338" i="4" s="1"/>
  <c r="N215" i="4"/>
  <c r="O215" i="4" s="1"/>
  <c r="N229" i="4"/>
  <c r="O229" i="4" s="1"/>
  <c r="N315" i="4"/>
  <c r="O315" i="4" s="1"/>
  <c r="M115" i="3"/>
  <c r="Q115" i="3" s="1"/>
  <c r="L68" i="4"/>
  <c r="Q68" i="4" s="1"/>
  <c r="M529" i="4"/>
  <c r="L529" i="4" s="1"/>
  <c r="Q529" i="4" s="1"/>
  <c r="N208" i="4"/>
  <c r="O208" i="4" s="1"/>
  <c r="K355" i="4"/>
  <c r="M355" i="4" s="1"/>
  <c r="L355" i="4" s="1"/>
  <c r="Q355" i="4" s="1"/>
  <c r="N156" i="4"/>
  <c r="O156" i="4" s="1"/>
  <c r="N298" i="4"/>
  <c r="O298" i="4" s="1"/>
  <c r="M332" i="4"/>
  <c r="L332" i="4" s="1"/>
  <c r="Q332" i="4" s="1"/>
  <c r="K571" i="3"/>
  <c r="L571" i="3" s="1"/>
  <c r="M571" i="3" s="1"/>
  <c r="Q571" i="3" s="1"/>
  <c r="L347" i="3"/>
  <c r="M347" i="3" s="1"/>
  <c r="Q347" i="3" s="1"/>
  <c r="M149" i="4"/>
  <c r="L149" i="4" s="1"/>
  <c r="Q149" i="4" s="1"/>
  <c r="M258" i="4"/>
  <c r="L258" i="4" s="1"/>
  <c r="Q258" i="4" s="1"/>
  <c r="N68" i="4"/>
  <c r="O68" i="4" s="1"/>
  <c r="K140" i="3"/>
  <c r="L140" i="3" s="1"/>
  <c r="M140" i="3" s="1"/>
  <c r="Q140" i="3" s="1"/>
  <c r="M369" i="3"/>
  <c r="Q369" i="3" s="1"/>
  <c r="L88" i="3"/>
  <c r="M88" i="3" s="1"/>
  <c r="Q88" i="3" s="1"/>
  <c r="L169" i="3"/>
  <c r="M169" i="3" s="1"/>
  <c r="Q169" i="3" s="1"/>
  <c r="L146" i="3"/>
  <c r="M146" i="3" s="1"/>
  <c r="Q146" i="3" s="1"/>
  <c r="N27" i="4"/>
  <c r="O27" i="4" s="1"/>
  <c r="N234" i="4"/>
  <c r="O234" i="4" s="1"/>
  <c r="N281" i="4"/>
  <c r="O281" i="4" s="1"/>
  <c r="M445" i="4"/>
  <c r="L445" i="4" s="1"/>
  <c r="Q445" i="4" s="1"/>
  <c r="L371" i="3"/>
  <c r="M371" i="3" s="1"/>
  <c r="Q371" i="3" s="1"/>
  <c r="M212" i="4"/>
  <c r="L212" i="4" s="1"/>
  <c r="Q212" i="4" s="1"/>
  <c r="N127" i="4"/>
  <c r="O127" i="4" s="1"/>
  <c r="N488" i="4"/>
  <c r="O488" i="4" s="1"/>
  <c r="L512" i="4"/>
  <c r="Q512" i="4" s="1"/>
  <c r="M233" i="4"/>
  <c r="L233" i="4" s="1"/>
  <c r="Q233" i="4" s="1"/>
  <c r="M475" i="4"/>
  <c r="L475" i="4" s="1"/>
  <c r="Q475" i="4" s="1"/>
  <c r="M437" i="4"/>
  <c r="L437" i="4" s="1"/>
  <c r="Q437" i="4" s="1"/>
  <c r="M549" i="4"/>
  <c r="L549" i="4" s="1"/>
  <c r="Q549" i="4" s="1"/>
  <c r="N539" i="4"/>
  <c r="O539" i="4" s="1"/>
  <c r="L385" i="3"/>
  <c r="M385" i="3" s="1"/>
  <c r="S385" i="3" s="1"/>
  <c r="L569" i="3"/>
  <c r="M569" i="3" s="1"/>
  <c r="Q569" i="3" s="1"/>
  <c r="L36" i="4"/>
  <c r="N42" i="4"/>
  <c r="O42" i="4" s="1"/>
  <c r="N98" i="4"/>
  <c r="O98" i="4" s="1"/>
  <c r="N171" i="4"/>
  <c r="O171" i="4" s="1"/>
  <c r="M249" i="4"/>
  <c r="L249" i="4" s="1"/>
  <c r="Q249" i="4" s="1"/>
  <c r="N302" i="4"/>
  <c r="O302" i="4" s="1"/>
  <c r="L362" i="4"/>
  <c r="Q362" i="4" s="1"/>
  <c r="L350" i="4"/>
  <c r="Q350" i="4" s="1"/>
  <c r="M416" i="4"/>
  <c r="L416" i="4" s="1"/>
  <c r="Q416" i="4" s="1"/>
  <c r="L295" i="4"/>
  <c r="Q295" i="4" s="1"/>
  <c r="N569" i="4"/>
  <c r="O569" i="4" s="1"/>
  <c r="L488" i="4"/>
  <c r="Q488" i="4" s="1"/>
  <c r="N566" i="4"/>
  <c r="O566" i="4" s="1"/>
  <c r="N263" i="4"/>
  <c r="O263" i="4" s="1"/>
  <c r="N39" i="4"/>
  <c r="O39" i="4" s="1"/>
  <c r="N182" i="4"/>
  <c r="O182" i="4" s="1"/>
  <c r="N562" i="4"/>
  <c r="O562" i="4" s="1"/>
  <c r="M190" i="4"/>
  <c r="L190" i="4" s="1"/>
  <c r="Q190" i="4" s="1"/>
  <c r="N94" i="4"/>
  <c r="O94" i="4" s="1"/>
  <c r="N477" i="4"/>
  <c r="O477" i="4" s="1"/>
  <c r="M527" i="3"/>
  <c r="Q527" i="3" s="1"/>
  <c r="M176" i="4"/>
  <c r="L176" i="4" s="1"/>
  <c r="Q176" i="4" s="1"/>
  <c r="N113" i="4"/>
  <c r="O113" i="4" s="1"/>
  <c r="L503" i="4"/>
  <c r="Q503" i="4" s="1"/>
  <c r="L353" i="4"/>
  <c r="Q353" i="4" s="1"/>
  <c r="M409" i="4"/>
  <c r="L409" i="4" s="1"/>
  <c r="Q409" i="4" s="1"/>
  <c r="N349" i="4"/>
  <c r="O349" i="4" s="1"/>
  <c r="M182" i="4"/>
  <c r="L182" i="4" s="1"/>
  <c r="Q182" i="4" s="1"/>
  <c r="N242" i="4"/>
  <c r="O242" i="4" s="1"/>
  <c r="N359" i="4"/>
  <c r="O359" i="4" s="1"/>
  <c r="N232" i="4"/>
  <c r="O232" i="4" s="1"/>
  <c r="N364" i="4"/>
  <c r="O364" i="4" s="1"/>
  <c r="N317" i="4"/>
  <c r="O317" i="4" s="1"/>
  <c r="L100" i="3"/>
  <c r="M100" i="3" s="1"/>
  <c r="Q100" i="3" s="1"/>
  <c r="M172" i="3"/>
  <c r="Q172" i="3" s="1"/>
  <c r="L39" i="3"/>
  <c r="M39" i="3" s="1"/>
  <c r="S39" i="3" s="1"/>
  <c r="N86" i="4"/>
  <c r="O86" i="4" s="1"/>
  <c r="N335" i="4"/>
  <c r="O335" i="4" s="1"/>
  <c r="N109" i="4"/>
  <c r="O109" i="4" s="1"/>
  <c r="N158" i="4"/>
  <c r="O158" i="4" s="1"/>
  <c r="N333" i="4"/>
  <c r="O333" i="4" s="1"/>
  <c r="M274" i="4"/>
  <c r="L274" i="4" s="1"/>
  <c r="Q274" i="4" s="1"/>
  <c r="M197" i="4"/>
  <c r="L197" i="4" s="1"/>
  <c r="Q197" i="4" s="1"/>
  <c r="N271" i="4"/>
  <c r="O271" i="4" s="1"/>
  <c r="N52" i="4"/>
  <c r="O52" i="4" s="1"/>
  <c r="L378" i="3"/>
  <c r="M378" i="3" s="1"/>
  <c r="Q378" i="3" s="1"/>
  <c r="L330" i="3"/>
  <c r="M330" i="3" s="1"/>
  <c r="Q330" i="3" s="1"/>
  <c r="M115" i="4"/>
  <c r="L115" i="4" s="1"/>
  <c r="Q115" i="4" s="1"/>
  <c r="M150" i="3"/>
  <c r="Q150" i="3" s="1"/>
  <c r="L219" i="3"/>
  <c r="M219" i="3" s="1"/>
  <c r="Q219" i="3" s="1"/>
  <c r="N74" i="4"/>
  <c r="O74" i="4" s="1"/>
  <c r="N66" i="4"/>
  <c r="O66" i="4" s="1"/>
  <c r="M521" i="4"/>
  <c r="L521" i="4" s="1"/>
  <c r="Q521" i="4" s="1"/>
  <c r="L374" i="4"/>
  <c r="Q374" i="4" s="1"/>
  <c r="N118" i="4"/>
  <c r="O118" i="4" s="1"/>
  <c r="N378" i="4"/>
  <c r="O378" i="4" s="1"/>
  <c r="L541" i="4"/>
  <c r="Q541" i="4" s="1"/>
  <c r="N558" i="4"/>
  <c r="O558" i="4" s="1"/>
  <c r="N212" i="4"/>
  <c r="O212" i="4" s="1"/>
  <c r="N255" i="4"/>
  <c r="O255" i="4" s="1"/>
  <c r="N433" i="4"/>
  <c r="O433" i="4" s="1"/>
  <c r="M329" i="4"/>
  <c r="L329" i="4" s="1"/>
  <c r="Q329" i="4" s="1"/>
  <c r="N290" i="4"/>
  <c r="O290" i="4" s="1"/>
  <c r="N138" i="4"/>
  <c r="O138" i="4" s="1"/>
  <c r="N470" i="4"/>
  <c r="O470" i="4" s="1"/>
  <c r="N379" i="4"/>
  <c r="O379" i="4" s="1"/>
  <c r="M114" i="3"/>
  <c r="Q114" i="3" s="1"/>
  <c r="M151" i="3"/>
  <c r="Q151" i="3" s="1"/>
  <c r="L250" i="3"/>
  <c r="M250" i="3" s="1"/>
  <c r="S250" i="3" s="1"/>
  <c r="L37" i="3"/>
  <c r="M37" i="3" s="1"/>
  <c r="S37" i="3" s="1"/>
  <c r="M124" i="3"/>
  <c r="Q124" i="3" s="1"/>
  <c r="M247" i="3"/>
  <c r="Q247" i="3" s="1"/>
  <c r="L477" i="3"/>
  <c r="M477" i="3" s="1"/>
  <c r="Q477" i="3" s="1"/>
  <c r="L145" i="3"/>
  <c r="M145" i="3" s="1"/>
  <c r="Q145" i="3" s="1"/>
  <c r="L296" i="3"/>
  <c r="M296" i="3" s="1"/>
  <c r="Q296" i="3" s="1"/>
  <c r="N15" i="4"/>
  <c r="O15" i="4" s="1"/>
  <c r="N117" i="4"/>
  <c r="O117" i="4" s="1"/>
  <c r="N135" i="4"/>
  <c r="O135" i="4" s="1"/>
  <c r="N189" i="4"/>
  <c r="O189" i="4" s="1"/>
  <c r="N62" i="4"/>
  <c r="O62" i="4" s="1"/>
  <c r="N331" i="4"/>
  <c r="O331" i="4" s="1"/>
  <c r="M325" i="4"/>
  <c r="L325" i="4" s="1"/>
  <c r="Q325" i="4" s="1"/>
  <c r="N524" i="4"/>
  <c r="O524" i="4" s="1"/>
  <c r="N455" i="4"/>
  <c r="O455" i="4" s="1"/>
  <c r="N541" i="4"/>
  <c r="O541" i="4" s="1"/>
  <c r="M236" i="4"/>
  <c r="L236" i="4" s="1"/>
  <c r="Q236" i="4" s="1"/>
  <c r="M417" i="4"/>
  <c r="L417" i="4" s="1"/>
  <c r="Q417" i="4" s="1"/>
  <c r="L281" i="4"/>
  <c r="Q281" i="4" s="1"/>
  <c r="M407" i="4"/>
  <c r="L407" i="4" s="1"/>
  <c r="N240" i="4"/>
  <c r="O240" i="4" s="1"/>
  <c r="M418" i="4"/>
  <c r="L418" i="4" s="1"/>
  <c r="Q418" i="4" s="1"/>
  <c r="N410" i="4"/>
  <c r="O410" i="4" s="1"/>
  <c r="N209" i="4"/>
  <c r="O209" i="4" s="1"/>
  <c r="N301" i="4"/>
  <c r="O301" i="4" s="1"/>
  <c r="N179" i="4"/>
  <c r="O179" i="4" s="1"/>
  <c r="N114" i="4"/>
  <c r="O114" i="4" s="1"/>
  <c r="N13" i="4"/>
  <c r="O13" i="4" s="1"/>
  <c r="N473" i="4"/>
  <c r="O473" i="4" s="1"/>
  <c r="M26" i="3"/>
  <c r="Q16" i="4"/>
  <c r="R16" i="4"/>
  <c r="Q14" i="4"/>
  <c r="R14" i="4"/>
  <c r="M369" i="4"/>
  <c r="L369" i="4" s="1"/>
  <c r="Q369" i="4" s="1"/>
  <c r="M413" i="4"/>
  <c r="L413" i="4" s="1"/>
  <c r="Q413" i="4" s="1"/>
  <c r="M423" i="4"/>
  <c r="L423" i="4" s="1"/>
  <c r="Q423" i="4" s="1"/>
  <c r="M390" i="4"/>
  <c r="L390" i="4" s="1"/>
  <c r="Q390" i="4" s="1"/>
  <c r="M203" i="4"/>
  <c r="L203" i="4" s="1"/>
  <c r="Q203" i="4" s="1"/>
  <c r="M435" i="4"/>
  <c r="L435" i="4" s="1"/>
  <c r="Q435" i="4" s="1"/>
  <c r="M135" i="4"/>
  <c r="L135" i="4" s="1"/>
  <c r="Q135" i="4" s="1"/>
  <c r="M252" i="4"/>
  <c r="L252" i="4" s="1"/>
  <c r="Q252" i="4" s="1"/>
  <c r="L515" i="3"/>
  <c r="M515" i="3" s="1"/>
  <c r="Q515" i="3" s="1"/>
  <c r="M382" i="4"/>
  <c r="L382" i="4" s="1"/>
  <c r="Q382" i="4" s="1"/>
  <c r="M155" i="4"/>
  <c r="L155" i="4" s="1"/>
  <c r="Q155" i="4" s="1"/>
  <c r="M411" i="4"/>
  <c r="L411" i="4" s="1"/>
  <c r="Q411" i="4" s="1"/>
  <c r="M347" i="4"/>
  <c r="L347" i="4" s="1"/>
  <c r="Q347" i="4" s="1"/>
  <c r="M555" i="4"/>
  <c r="L555" i="4" s="1"/>
  <c r="Q555" i="4" s="1"/>
  <c r="M451" i="4"/>
  <c r="L451" i="4" s="1"/>
  <c r="Q451" i="4" s="1"/>
  <c r="M145" i="4"/>
  <c r="L145" i="4" s="1"/>
  <c r="Q145" i="4" s="1"/>
  <c r="M256" i="4"/>
  <c r="L256" i="4" s="1"/>
  <c r="Q256" i="4" s="1"/>
  <c r="M183" i="4"/>
  <c r="L183" i="4" s="1"/>
  <c r="Q183" i="4" s="1"/>
  <c r="M30" i="4"/>
  <c r="L30" i="4" s="1"/>
  <c r="M366" i="4"/>
  <c r="L366" i="4" s="1"/>
  <c r="Q366" i="4" s="1"/>
  <c r="M383" i="4"/>
  <c r="L383" i="4" s="1"/>
  <c r="Q383" i="4" s="1"/>
  <c r="M107" i="4"/>
  <c r="L107" i="4" s="1"/>
  <c r="Q107" i="4" s="1"/>
  <c r="K327" i="4"/>
  <c r="M327" i="4" s="1"/>
  <c r="L327" i="4" s="1"/>
  <c r="M205" i="4"/>
  <c r="L205" i="4" s="1"/>
  <c r="Q205" i="4" s="1"/>
  <c r="M420" i="4"/>
  <c r="L420" i="4" s="1"/>
  <c r="Q420" i="4" s="1"/>
  <c r="M84" i="4"/>
  <c r="L84" i="4" s="1"/>
  <c r="Q84" i="4" s="1"/>
  <c r="M447" i="4"/>
  <c r="L447" i="4" s="1"/>
  <c r="Q447" i="4" s="1"/>
  <c r="K522" i="4"/>
  <c r="M522" i="4" s="1"/>
  <c r="L522" i="4" s="1"/>
  <c r="Q522" i="4" s="1"/>
  <c r="M330" i="4"/>
  <c r="L330" i="4" s="1"/>
  <c r="Q330" i="4" s="1"/>
  <c r="M300" i="4"/>
  <c r="L300" i="4" s="1"/>
  <c r="Q300" i="4" s="1"/>
  <c r="M575" i="4"/>
  <c r="L575" i="4" s="1"/>
  <c r="Q575" i="4" s="1"/>
  <c r="M378" i="4"/>
  <c r="L378" i="4" s="1"/>
  <c r="Q378" i="4" s="1"/>
  <c r="M396" i="4"/>
  <c r="L396" i="4" s="1"/>
  <c r="Q396" i="4" s="1"/>
  <c r="M534" i="4"/>
  <c r="L534" i="4" s="1"/>
  <c r="Q534" i="4" s="1"/>
  <c r="M66" i="4"/>
  <c r="L66" i="4" s="1"/>
  <c r="Q66" i="4" s="1"/>
  <c r="M143" i="4"/>
  <c r="L143" i="4" s="1"/>
  <c r="Q143" i="4" s="1"/>
  <c r="K397" i="4"/>
  <c r="M397" i="4" s="1"/>
  <c r="L397" i="4" s="1"/>
  <c r="Q397" i="4" s="1"/>
  <c r="M53" i="4"/>
  <c r="L53" i="4" s="1"/>
  <c r="Q53" i="4" s="1"/>
  <c r="M215" i="4"/>
  <c r="L215" i="4" s="1"/>
  <c r="Q215" i="4" s="1"/>
  <c r="M339" i="4"/>
  <c r="L339" i="4" s="1"/>
  <c r="Q339" i="4" s="1"/>
  <c r="M548" i="4"/>
  <c r="L548" i="4" s="1"/>
  <c r="Q548" i="4" s="1"/>
  <c r="M456" i="4"/>
  <c r="L456" i="4" s="1"/>
  <c r="Q456" i="4" s="1"/>
  <c r="M346" i="4"/>
  <c r="L346" i="4" s="1"/>
  <c r="Q346" i="4" s="1"/>
  <c r="M129" i="4"/>
  <c r="L129" i="4" s="1"/>
  <c r="Q129" i="4" s="1"/>
  <c r="M138" i="4"/>
  <c r="L138" i="4" s="1"/>
  <c r="Q138" i="4" s="1"/>
  <c r="M436" i="4"/>
  <c r="L436" i="4" s="1"/>
  <c r="Q436" i="4" s="1"/>
  <c r="M286" i="4"/>
  <c r="L286" i="4" s="1"/>
  <c r="Q286" i="4" s="1"/>
  <c r="M438" i="4"/>
  <c r="L438" i="4" s="1"/>
  <c r="Q438" i="4" s="1"/>
  <c r="M17" i="4"/>
  <c r="L17" i="4" s="1"/>
  <c r="Q17" i="4" s="1"/>
  <c r="M446" i="4"/>
  <c r="L446" i="4" s="1"/>
  <c r="Q446" i="4" s="1"/>
  <c r="M57" i="4"/>
  <c r="L57" i="4" s="1"/>
  <c r="Q57" i="4" s="1"/>
  <c r="M160" i="4"/>
  <c r="L160" i="4" s="1"/>
  <c r="Q160" i="4" s="1"/>
  <c r="M282" i="4"/>
  <c r="L282" i="4" s="1"/>
  <c r="Q282" i="4" s="1"/>
  <c r="M519" i="4"/>
  <c r="L519" i="4" s="1"/>
  <c r="Q519" i="4" s="1"/>
  <c r="M93" i="4"/>
  <c r="L93" i="4" s="1"/>
  <c r="Q93" i="4" s="1"/>
  <c r="M167" i="4"/>
  <c r="L167" i="4" s="1"/>
  <c r="Q167" i="4" s="1"/>
  <c r="M371" i="4"/>
  <c r="L371" i="4" s="1"/>
  <c r="Q371" i="4" s="1"/>
  <c r="M104" i="4"/>
  <c r="L104" i="4" s="1"/>
  <c r="Q104" i="4" s="1"/>
  <c r="M279" i="4"/>
  <c r="L279" i="4" s="1"/>
  <c r="Q279" i="4" s="1"/>
  <c r="M244" i="4"/>
  <c r="L244" i="4" s="1"/>
  <c r="Q244" i="4" s="1"/>
  <c r="M257" i="4"/>
  <c r="L257" i="4" s="1"/>
  <c r="Q257" i="4" s="1"/>
  <c r="M191" i="4"/>
  <c r="L191" i="4" s="1"/>
  <c r="Q191" i="4" s="1"/>
  <c r="L406" i="3"/>
  <c r="M406" i="3" s="1"/>
  <c r="Q406" i="3" s="1"/>
  <c r="M226" i="4"/>
  <c r="L226" i="4" s="1"/>
  <c r="Q226" i="4" s="1"/>
  <c r="M525" i="4"/>
  <c r="L525" i="4" s="1"/>
  <c r="Q525" i="4" s="1"/>
  <c r="M543" i="4"/>
  <c r="L543" i="4" s="1"/>
  <c r="Q543" i="4" s="1"/>
  <c r="M562" i="4"/>
  <c r="L562" i="4" s="1"/>
  <c r="Q562" i="4" s="1"/>
  <c r="M573" i="4"/>
  <c r="L573" i="4" s="1"/>
  <c r="Q573" i="4" s="1"/>
  <c r="M430" i="4"/>
  <c r="L430" i="4" s="1"/>
  <c r="Q430" i="4" s="1"/>
  <c r="M228" i="4"/>
  <c r="L228" i="4" s="1"/>
  <c r="Q228" i="4" s="1"/>
  <c r="M316" i="4"/>
  <c r="L316" i="4" s="1"/>
  <c r="Q316" i="4" s="1"/>
  <c r="M168" i="4"/>
  <c r="L168" i="4" s="1"/>
  <c r="Q168" i="4" s="1"/>
  <c r="M239" i="4"/>
  <c r="L239" i="4" s="1"/>
  <c r="Q239" i="4" s="1"/>
  <c r="M334" i="4"/>
  <c r="L334" i="4" s="1"/>
  <c r="Q334" i="4" s="1"/>
  <c r="M419" i="4"/>
  <c r="L419" i="4" s="1"/>
  <c r="Q419" i="4" s="1"/>
  <c r="M551" i="4"/>
  <c r="L551" i="4" s="1"/>
  <c r="Q551" i="4" s="1"/>
  <c r="M113" i="4"/>
  <c r="L113" i="4" s="1"/>
  <c r="Q113" i="4" s="1"/>
  <c r="M272" i="4"/>
  <c r="L272" i="4" s="1"/>
  <c r="Q272" i="4" s="1"/>
  <c r="M322" i="4"/>
  <c r="L322" i="4" s="1"/>
  <c r="Q322" i="4" s="1"/>
  <c r="M268" i="4"/>
  <c r="L268" i="4" s="1"/>
  <c r="Q268" i="4" s="1"/>
  <c r="M310" i="4"/>
  <c r="L310" i="4" s="1"/>
  <c r="Q310" i="4" s="1"/>
  <c r="M232" i="4"/>
  <c r="L232" i="4" s="1"/>
  <c r="Q232" i="4" s="1"/>
  <c r="M425" i="4"/>
  <c r="L425" i="4" s="1"/>
  <c r="Q425" i="4" s="1"/>
  <c r="M490" i="4"/>
  <c r="L490" i="4" s="1"/>
  <c r="Q490" i="4" s="1"/>
  <c r="M195" i="4"/>
  <c r="L195" i="4" s="1"/>
  <c r="Q195" i="4" s="1"/>
  <c r="M394" i="4"/>
  <c r="L394" i="4" s="1"/>
  <c r="Q394" i="4" s="1"/>
  <c r="M60" i="4"/>
  <c r="L60" i="4" s="1"/>
  <c r="Q60" i="4" s="1"/>
  <c r="M161" i="4"/>
  <c r="L161" i="4" s="1"/>
  <c r="Q161" i="4" s="1"/>
  <c r="M90" i="4"/>
  <c r="L90" i="4" s="1"/>
  <c r="Q90" i="4" s="1"/>
  <c r="M348" i="4"/>
  <c r="L348" i="4" s="1"/>
  <c r="Q348" i="4" s="1"/>
  <c r="M400" i="4"/>
  <c r="L400" i="4" s="1"/>
  <c r="Q400" i="4" s="1"/>
  <c r="M495" i="4"/>
  <c r="L495" i="4" s="1"/>
  <c r="Q495" i="4" s="1"/>
  <c r="M513" i="4"/>
  <c r="L513" i="4" s="1"/>
  <c r="Q513" i="4" s="1"/>
  <c r="M328" i="4"/>
  <c r="L328" i="4" s="1"/>
  <c r="Q328" i="4" s="1"/>
  <c r="M130" i="4"/>
  <c r="L130" i="4" s="1"/>
  <c r="Q130" i="4" s="1"/>
  <c r="M571" i="4"/>
  <c r="L571" i="4" s="1"/>
  <c r="Q571" i="4" s="1"/>
  <c r="M48" i="4"/>
  <c r="L48" i="4" s="1"/>
  <c r="M98" i="4"/>
  <c r="L98" i="4" s="1"/>
  <c r="Q98" i="4" s="1"/>
  <c r="M27" i="4"/>
  <c r="L27" i="4" s="1"/>
  <c r="M207" i="4"/>
  <c r="L207" i="4" s="1"/>
  <c r="Q207" i="4" s="1"/>
  <c r="M35" i="4"/>
  <c r="L35" i="4" s="1"/>
  <c r="M54" i="4"/>
  <c r="L54" i="4" s="1"/>
  <c r="Q54" i="4" s="1"/>
  <c r="M370" i="4"/>
  <c r="L370" i="4" s="1"/>
  <c r="Q370" i="4" s="1"/>
  <c r="M118" i="4"/>
  <c r="L118" i="4" s="1"/>
  <c r="Q118" i="4" s="1"/>
  <c r="M110" i="4"/>
  <c r="L110" i="4" s="1"/>
  <c r="Q110" i="4" s="1"/>
  <c r="M77" i="4"/>
  <c r="L77" i="4" s="1"/>
  <c r="Q77" i="4" s="1"/>
  <c r="M109" i="4"/>
  <c r="L109" i="4" s="1"/>
  <c r="Q109" i="4" s="1"/>
  <c r="M231" i="4"/>
  <c r="L231" i="4" s="1"/>
  <c r="Q231" i="4" s="1"/>
  <c r="K414" i="4"/>
  <c r="M414" i="4" s="1"/>
  <c r="L414" i="4" s="1"/>
  <c r="Q414" i="4" s="1"/>
  <c r="M442" i="4"/>
  <c r="L442" i="4" s="1"/>
  <c r="Q442" i="4" s="1"/>
  <c r="M162" i="4"/>
  <c r="L162" i="4" s="1"/>
  <c r="Q162" i="4" s="1"/>
  <c r="M508" i="4"/>
  <c r="L508" i="4" s="1"/>
  <c r="Q508" i="4" s="1"/>
  <c r="M198" i="4"/>
  <c r="L198" i="4" s="1"/>
  <c r="Q198" i="4" s="1"/>
  <c r="M483" i="4"/>
  <c r="L483" i="4" s="1"/>
  <c r="Q483" i="4" s="1"/>
  <c r="M360" i="4"/>
  <c r="L360" i="4" s="1"/>
  <c r="Q360" i="4" s="1"/>
  <c r="L476" i="3"/>
  <c r="M476" i="3" s="1"/>
  <c r="Q476" i="3" s="1"/>
  <c r="M253" i="4"/>
  <c r="L253" i="4" s="1"/>
  <c r="Q253" i="4" s="1"/>
  <c r="K41" i="4"/>
  <c r="M41" i="4" s="1"/>
  <c r="L41" i="4" s="1"/>
  <c r="M137" i="4"/>
  <c r="L137" i="4" s="1"/>
  <c r="Q137" i="4" s="1"/>
  <c r="M276" i="4"/>
  <c r="L276" i="4" s="1"/>
  <c r="Q276" i="4" s="1"/>
  <c r="M227" i="4"/>
  <c r="L227" i="4" s="1"/>
  <c r="Q227" i="4" s="1"/>
  <c r="M301" i="4"/>
  <c r="L301" i="4" s="1"/>
  <c r="Q301" i="4" s="1"/>
  <c r="M365" i="4"/>
  <c r="L365" i="4" s="1"/>
  <c r="Q365" i="4" s="1"/>
  <c r="M307" i="4"/>
  <c r="L307" i="4" s="1"/>
  <c r="Q307" i="4" s="1"/>
  <c r="M550" i="4"/>
  <c r="L550" i="4" s="1"/>
  <c r="Q550" i="4" s="1"/>
  <c r="M510" i="4"/>
  <c r="L510" i="4" s="1"/>
  <c r="Q510" i="4" s="1"/>
  <c r="M471" i="4"/>
  <c r="L471" i="4" s="1"/>
  <c r="Q471" i="4" s="1"/>
  <c r="M352" i="4"/>
  <c r="L352" i="4" s="1"/>
  <c r="Q352" i="4" s="1"/>
  <c r="M18" i="4"/>
  <c r="L18" i="4" s="1"/>
  <c r="Q18" i="4" s="1"/>
  <c r="M412" i="4"/>
  <c r="L412" i="4" s="1"/>
  <c r="Q412" i="4" s="1"/>
  <c r="K560" i="4"/>
  <c r="M560" i="4" s="1"/>
  <c r="L560" i="4" s="1"/>
  <c r="Q560" i="4" s="1"/>
  <c r="M526" i="4"/>
  <c r="L526" i="4" s="1"/>
  <c r="Q526" i="4" s="1"/>
  <c r="M574" i="4"/>
  <c r="L574" i="4" s="1"/>
  <c r="Q574" i="4" s="1"/>
  <c r="M361" i="4"/>
  <c r="L361" i="4" s="1"/>
  <c r="Q361" i="4" s="1"/>
  <c r="M229" i="4"/>
  <c r="L229" i="4" s="1"/>
  <c r="Q229" i="4" s="1"/>
  <c r="M297" i="4"/>
  <c r="L297" i="4" s="1"/>
  <c r="Q297" i="4" s="1"/>
  <c r="M507" i="4"/>
  <c r="L507" i="4" s="1"/>
  <c r="Q507" i="4" s="1"/>
  <c r="L558" i="3"/>
  <c r="M558" i="3" s="1"/>
  <c r="Q558" i="3" s="1"/>
  <c r="M63" i="4"/>
  <c r="L63" i="4" s="1"/>
  <c r="M126" i="4"/>
  <c r="L126" i="4" s="1"/>
  <c r="Q126" i="4" s="1"/>
  <c r="M133" i="4"/>
  <c r="L133" i="4" s="1"/>
  <c r="Q133" i="4" s="1"/>
  <c r="M237" i="4"/>
  <c r="L237" i="4" s="1"/>
  <c r="Q237" i="4" s="1"/>
  <c r="M402" i="4"/>
  <c r="L402" i="4" s="1"/>
  <c r="Q402" i="4" s="1"/>
  <c r="K443" i="4"/>
  <c r="M443" i="4" s="1"/>
  <c r="L443" i="4" s="1"/>
  <c r="Q443" i="4" s="1"/>
  <c r="M305" i="4"/>
  <c r="L305" i="4" s="1"/>
  <c r="Q305" i="4" s="1"/>
  <c r="K486" i="4"/>
  <c r="M486" i="4" s="1"/>
  <c r="L486" i="4" s="1"/>
  <c r="Q486" i="4" s="1"/>
  <c r="M245" i="4"/>
  <c r="L245" i="4" s="1"/>
  <c r="Q245" i="4" s="1"/>
  <c r="M74" i="4"/>
  <c r="L74" i="4" s="1"/>
  <c r="Q74" i="4" s="1"/>
  <c r="K291" i="4"/>
  <c r="M291" i="4" s="1"/>
  <c r="L291" i="4" s="1"/>
  <c r="Q291" i="4" s="1"/>
  <c r="M408" i="4"/>
  <c r="L408" i="4" s="1"/>
  <c r="Q408" i="4" s="1"/>
  <c r="K112" i="4"/>
  <c r="M112" i="4" s="1"/>
  <c r="L112" i="4" s="1"/>
  <c r="Q112" i="4" s="1"/>
  <c r="K492" i="4"/>
  <c r="M492" i="4" s="1"/>
  <c r="L492" i="4" s="1"/>
  <c r="Q492" i="4" s="1"/>
  <c r="M219" i="4"/>
  <c r="L219" i="4" s="1"/>
  <c r="Q219" i="4" s="1"/>
  <c r="K431" i="4"/>
  <c r="M431" i="4" s="1"/>
  <c r="L431" i="4" s="1"/>
  <c r="Q431" i="4" s="1"/>
  <c r="M65" i="4"/>
  <c r="L65" i="4" s="1"/>
  <c r="Q65" i="4" s="1"/>
  <c r="K163" i="4"/>
  <c r="M163" i="4" s="1"/>
  <c r="L163" i="4" s="1"/>
  <c r="Q163" i="4" s="1"/>
  <c r="K235" i="4"/>
  <c r="M235" i="4" s="1"/>
  <c r="L235" i="4" s="1"/>
  <c r="Q235" i="4" s="1"/>
  <c r="K80" i="4"/>
  <c r="M80" i="4" s="1"/>
  <c r="L80" i="4" s="1"/>
  <c r="Q80" i="4" s="1"/>
  <c r="K357" i="4"/>
  <c r="M357" i="4" s="1"/>
  <c r="L357" i="4" s="1"/>
  <c r="Q357" i="4" s="1"/>
  <c r="M158" i="4"/>
  <c r="L158" i="4" s="1"/>
  <c r="Q158" i="4" s="1"/>
  <c r="N162" i="4"/>
  <c r="O162" i="4" s="1"/>
  <c r="K404" i="4"/>
  <c r="M404" i="4" s="1"/>
  <c r="L404" i="4" s="1"/>
  <c r="Q404" i="4" s="1"/>
  <c r="K299" i="4"/>
  <c r="M299" i="4" s="1"/>
  <c r="L299" i="4" s="1"/>
  <c r="Q299" i="4" s="1"/>
  <c r="K393" i="4"/>
  <c r="M393" i="4" s="1"/>
  <c r="L393" i="4" s="1"/>
  <c r="Q393" i="4" s="1"/>
  <c r="N243" i="4"/>
  <c r="O243" i="4" s="1"/>
  <c r="M326" i="4"/>
  <c r="L326" i="4" s="1"/>
  <c r="M474" i="4"/>
  <c r="L474" i="4" s="1"/>
  <c r="Q474" i="4" s="1"/>
  <c r="M313" i="4"/>
  <c r="L313" i="4" s="1"/>
  <c r="Q313" i="4" s="1"/>
  <c r="K241" i="4"/>
  <c r="M241" i="4" s="1"/>
  <c r="L241" i="4" s="1"/>
  <c r="Q241" i="4" s="1"/>
  <c r="K250" i="4"/>
  <c r="M250" i="4" s="1"/>
  <c r="L250" i="4" s="1"/>
  <c r="K323" i="4"/>
  <c r="M323" i="4" s="1"/>
  <c r="L323" i="4" s="1"/>
  <c r="Q323" i="4" s="1"/>
  <c r="K462" i="4"/>
  <c r="M462" i="4" s="1"/>
  <c r="L462" i="4" s="1"/>
  <c r="Q462" i="4" s="1"/>
  <c r="K87" i="4"/>
  <c r="M87" i="4" s="1"/>
  <c r="L87" i="4" s="1"/>
  <c r="Q87" i="4" s="1"/>
  <c r="M181" i="4"/>
  <c r="L181" i="4" s="1"/>
  <c r="Q181" i="4" s="1"/>
  <c r="M199" i="4"/>
  <c r="L199" i="4" s="1"/>
  <c r="Q199" i="4" s="1"/>
  <c r="K179" i="4"/>
  <c r="M179" i="4" s="1"/>
  <c r="L179" i="4" s="1"/>
  <c r="Q179" i="4" s="1"/>
  <c r="K56" i="4"/>
  <c r="M56" i="4" s="1"/>
  <c r="L56" i="4" s="1"/>
  <c r="Q56" i="4" s="1"/>
  <c r="M188" i="4"/>
  <c r="L188" i="4" s="1"/>
  <c r="Q188" i="4" s="1"/>
  <c r="M343" i="4"/>
  <c r="L343" i="4" s="1"/>
  <c r="Q343" i="4" s="1"/>
  <c r="K175" i="4"/>
  <c r="M175" i="4" s="1"/>
  <c r="L175" i="4" s="1"/>
  <c r="Q175" i="4" s="1"/>
  <c r="K211" i="4"/>
  <c r="M211" i="4" s="1"/>
  <c r="L211" i="4" s="1"/>
  <c r="Q211" i="4" s="1"/>
  <c r="M20" i="4"/>
  <c r="L20" i="4" s="1"/>
  <c r="Q20" i="4" s="1"/>
  <c r="M358" i="4"/>
  <c r="L358" i="4" s="1"/>
  <c r="Q358" i="4" s="1"/>
  <c r="N89" i="4"/>
  <c r="O89" i="4" s="1"/>
  <c r="M164" i="4"/>
  <c r="L164" i="4" s="1"/>
  <c r="Q164" i="4" s="1"/>
  <c r="K424" i="4"/>
  <c r="M424" i="4" s="1"/>
  <c r="L424" i="4" s="1"/>
  <c r="Q424" i="4" s="1"/>
  <c r="M363" i="4"/>
  <c r="L363" i="4" s="1"/>
  <c r="Q363" i="4" s="1"/>
  <c r="M264" i="4"/>
  <c r="L264" i="4" s="1"/>
  <c r="Q264" i="4" s="1"/>
  <c r="J471" i="4"/>
  <c r="N471" i="4" s="1"/>
  <c r="O471" i="4" s="1"/>
  <c r="K389" i="4"/>
  <c r="M389" i="4" s="1"/>
  <c r="L389" i="4" s="1"/>
  <c r="Q389" i="4" s="1"/>
  <c r="K285" i="4"/>
  <c r="M285" i="4" s="1"/>
  <c r="L285" i="4" s="1"/>
  <c r="Q285" i="4" s="1"/>
  <c r="N318" i="4"/>
  <c r="O318" i="4" s="1"/>
  <c r="K180" i="4"/>
  <c r="M180" i="4" s="1"/>
  <c r="L180" i="4" s="1"/>
  <c r="Q180" i="4" s="1"/>
  <c r="M255" i="4"/>
  <c r="L255" i="4" s="1"/>
  <c r="Q255" i="4" s="1"/>
  <c r="J545" i="4"/>
  <c r="N545" i="4" s="1"/>
  <c r="O545" i="4" s="1"/>
  <c r="K558" i="4"/>
  <c r="M558" i="4" s="1"/>
  <c r="L558" i="4" s="1"/>
  <c r="Q558" i="4" s="1"/>
  <c r="K540" i="4"/>
  <c r="M540" i="4" s="1"/>
  <c r="L540" i="4" s="1"/>
  <c r="Q540" i="4" s="1"/>
  <c r="M261" i="4"/>
  <c r="L261" i="4" s="1"/>
  <c r="Q261" i="4" s="1"/>
  <c r="M62" i="4"/>
  <c r="L62" i="4" s="1"/>
  <c r="Q62" i="4" s="1"/>
  <c r="K546" i="4"/>
  <c r="M546" i="4" s="1"/>
  <c r="L546" i="4" s="1"/>
  <c r="Q546" i="4" s="1"/>
  <c r="K21" i="4"/>
  <c r="M21" i="4" s="1"/>
  <c r="L21" i="4" s="1"/>
  <c r="L500" i="4"/>
  <c r="Q500" i="4" s="1"/>
  <c r="K208" i="4"/>
  <c r="M208" i="4" s="1"/>
  <c r="L208" i="4" s="1"/>
  <c r="Q208" i="4" s="1"/>
  <c r="M120" i="4"/>
  <c r="L120" i="4" s="1"/>
  <c r="Q120" i="4" s="1"/>
  <c r="K265" i="4"/>
  <c r="M265" i="4" s="1"/>
  <c r="L265" i="4" s="1"/>
  <c r="Q265" i="4" s="1"/>
  <c r="M95" i="4"/>
  <c r="L95" i="4" s="1"/>
  <c r="Q95" i="4" s="1"/>
  <c r="N139" i="4"/>
  <c r="O139" i="4" s="1"/>
  <c r="N124" i="4"/>
  <c r="O124" i="4" s="1"/>
  <c r="M238" i="4"/>
  <c r="L238" i="4" s="1"/>
  <c r="Q238" i="4" s="1"/>
  <c r="N350" i="4"/>
  <c r="O350" i="4" s="1"/>
  <c r="K444" i="4"/>
  <c r="M444" i="4" s="1"/>
  <c r="L444" i="4" s="1"/>
  <c r="Q444" i="4" s="1"/>
  <c r="M192" i="4"/>
  <c r="L192" i="4" s="1"/>
  <c r="Q192" i="4" s="1"/>
  <c r="M309" i="4"/>
  <c r="L309" i="4" s="1"/>
  <c r="Q309" i="4" s="1"/>
  <c r="N424" i="4"/>
  <c r="O424" i="4" s="1"/>
  <c r="K570" i="4"/>
  <c r="M570" i="4" s="1"/>
  <c r="L570" i="4" s="1"/>
  <c r="Q570" i="4" s="1"/>
  <c r="N197" i="4"/>
  <c r="O197" i="4" s="1"/>
  <c r="M318" i="4"/>
  <c r="L318" i="4" s="1"/>
  <c r="Q318" i="4" s="1"/>
  <c r="M294" i="4"/>
  <c r="L294" i="4" s="1"/>
  <c r="Q294" i="4" s="1"/>
  <c r="M222" i="4"/>
  <c r="L222" i="4" s="1"/>
  <c r="Q222" i="4" s="1"/>
  <c r="M317" i="4"/>
  <c r="L317" i="4" s="1"/>
  <c r="Q317" i="4" s="1"/>
  <c r="K306" i="4"/>
  <c r="M306" i="4" s="1"/>
  <c r="L306" i="4" s="1"/>
  <c r="Q306" i="4" s="1"/>
  <c r="K75" i="4"/>
  <c r="M75" i="4" s="1"/>
  <c r="L75" i="4" s="1"/>
  <c r="Q75" i="4" s="1"/>
  <c r="K142" i="4"/>
  <c r="M142" i="4" s="1"/>
  <c r="L142" i="4" s="1"/>
  <c r="Q142" i="4" s="1"/>
  <c r="M124" i="4"/>
  <c r="L124" i="4" s="1"/>
  <c r="Q124" i="4" s="1"/>
  <c r="M89" i="4"/>
  <c r="L89" i="4" s="1"/>
  <c r="Q89" i="4" s="1"/>
  <c r="K336" i="4"/>
  <c r="M336" i="4" s="1"/>
  <c r="L336" i="4" s="1"/>
  <c r="Q336" i="4" s="1"/>
  <c r="K528" i="4"/>
  <c r="M528" i="4" s="1"/>
  <c r="L528" i="4" s="1"/>
  <c r="Q528" i="4" s="1"/>
  <c r="M308" i="4"/>
  <c r="L308" i="4" s="1"/>
  <c r="Q308" i="4" s="1"/>
  <c r="M206" i="4"/>
  <c r="L206" i="4" s="1"/>
  <c r="Q206" i="4" s="1"/>
  <c r="M296" i="4"/>
  <c r="L296" i="4" s="1"/>
  <c r="Q296" i="4" s="1"/>
  <c r="M479" i="4"/>
  <c r="L479" i="4" s="1"/>
  <c r="Q479" i="4" s="1"/>
  <c r="M498" i="4"/>
  <c r="L498" i="4" s="1"/>
  <c r="Q498" i="4" s="1"/>
  <c r="M157" i="4"/>
  <c r="L157" i="4" s="1"/>
  <c r="Q157" i="4" s="1"/>
  <c r="M221" i="4"/>
  <c r="L221" i="4" s="1"/>
  <c r="Q221" i="4" s="1"/>
  <c r="N573" i="4"/>
  <c r="O573" i="4" s="1"/>
  <c r="K247" i="4"/>
  <c r="M247" i="4" s="1"/>
  <c r="L247" i="4" s="1"/>
  <c r="Q247" i="4" s="1"/>
  <c r="L217" i="4"/>
  <c r="Q217" i="4" s="1"/>
  <c r="K321" i="4"/>
  <c r="M321" i="4" s="1"/>
  <c r="L321" i="4" s="1"/>
  <c r="Q321" i="4" s="1"/>
  <c r="M359" i="4"/>
  <c r="L359" i="4" s="1"/>
  <c r="Q359" i="4" s="1"/>
  <c r="M136" i="4"/>
  <c r="L136" i="4" s="1"/>
  <c r="Q136" i="4" s="1"/>
  <c r="K406" i="4"/>
  <c r="M406" i="4" s="1"/>
  <c r="L406" i="4" s="1"/>
  <c r="Q406" i="4" s="1"/>
  <c r="M125" i="4"/>
  <c r="L125" i="4" s="1"/>
  <c r="Q125" i="4" s="1"/>
  <c r="M298" i="4"/>
  <c r="L298" i="4" s="1"/>
  <c r="Q298" i="4" s="1"/>
  <c r="M547" i="4"/>
  <c r="L547" i="4" s="1"/>
  <c r="Q547" i="4" s="1"/>
  <c r="M567" i="4"/>
  <c r="L567" i="4" s="1"/>
  <c r="Q567" i="4" s="1"/>
  <c r="M450" i="4"/>
  <c r="L450" i="4" s="1"/>
  <c r="Q450" i="4" s="1"/>
  <c r="K292" i="4"/>
  <c r="M292" i="4" s="1"/>
  <c r="L292" i="4" s="1"/>
  <c r="Q292" i="4" s="1"/>
  <c r="M379" i="4"/>
  <c r="L379" i="4" s="1"/>
  <c r="Q379" i="4" s="1"/>
  <c r="M345" i="4"/>
  <c r="L345" i="4" s="1"/>
  <c r="Q345" i="4" s="1"/>
  <c r="N450" i="4"/>
  <c r="O450" i="4" s="1"/>
  <c r="M263" i="4"/>
  <c r="L263" i="4" s="1"/>
  <c r="L81" i="3"/>
  <c r="M81" i="3" s="1"/>
  <c r="Q81" i="3" s="1"/>
  <c r="L325" i="3"/>
  <c r="M325" i="3" s="1"/>
  <c r="Q325" i="3" s="1"/>
  <c r="M29" i="4"/>
  <c r="L29" i="4" s="1"/>
  <c r="Q29" i="4" s="1"/>
  <c r="K151" i="4"/>
  <c r="M151" i="4" s="1"/>
  <c r="L151" i="4" s="1"/>
  <c r="Q151" i="4" s="1"/>
  <c r="K187" i="4"/>
  <c r="M187" i="4" s="1"/>
  <c r="L187" i="4" s="1"/>
  <c r="Q187" i="4" s="1"/>
  <c r="K223" i="4"/>
  <c r="M223" i="4" s="1"/>
  <c r="L223" i="4" s="1"/>
  <c r="Q223" i="4" s="1"/>
  <c r="M132" i="4"/>
  <c r="L132" i="4" s="1"/>
  <c r="Q132" i="4" s="1"/>
  <c r="M218" i="4"/>
  <c r="L218" i="4" s="1"/>
  <c r="Q218" i="4" s="1"/>
  <c r="K303" i="4"/>
  <c r="M303" i="4" s="1"/>
  <c r="L303" i="4" s="1"/>
  <c r="Q303" i="4" s="1"/>
  <c r="M441" i="4"/>
  <c r="L441" i="4" s="1"/>
  <c r="Q441" i="4" s="1"/>
  <c r="N181" i="4"/>
  <c r="O181" i="4" s="1"/>
  <c r="K220" i="4"/>
  <c r="M220" i="4" s="1"/>
  <c r="L220" i="4" s="1"/>
  <c r="Q220" i="4" s="1"/>
  <c r="M467" i="4"/>
  <c r="L467" i="4" s="1"/>
  <c r="Q467" i="4" s="1"/>
  <c r="N204" i="4"/>
  <c r="O204" i="4" s="1"/>
  <c r="M333" i="4"/>
  <c r="L333" i="4" s="1"/>
  <c r="Q333" i="4" s="1"/>
  <c r="M368" i="4"/>
  <c r="L368" i="4" s="1"/>
  <c r="Q368" i="4" s="1"/>
  <c r="M381" i="4"/>
  <c r="L381" i="4" s="1"/>
  <c r="Q381" i="4" s="1"/>
  <c r="M311" i="4"/>
  <c r="L311" i="4" s="1"/>
  <c r="Q311" i="4" s="1"/>
  <c r="N198" i="4"/>
  <c r="O198" i="4" s="1"/>
  <c r="M344" i="4"/>
  <c r="L344" i="4" s="1"/>
  <c r="Q344" i="4" s="1"/>
  <c r="M324" i="4"/>
  <c r="L324" i="4" s="1"/>
  <c r="Q324" i="4" s="1"/>
  <c r="M304" i="4"/>
  <c r="L304" i="4" s="1"/>
  <c r="Q304" i="4" s="1"/>
  <c r="M463" i="4"/>
  <c r="L463" i="4" s="1"/>
  <c r="Q463" i="4" s="1"/>
  <c r="K216" i="4"/>
  <c r="M216" i="4" s="1"/>
  <c r="L216" i="4" s="1"/>
  <c r="Q216" i="4" s="1"/>
  <c r="M351" i="4"/>
  <c r="L351" i="4" s="1"/>
  <c r="Q351" i="4" s="1"/>
  <c r="L72" i="4"/>
  <c r="Q72" i="4" s="1"/>
  <c r="K146" i="4"/>
  <c r="M146" i="4" s="1"/>
  <c r="L146" i="4" s="1"/>
  <c r="Q146" i="4" s="1"/>
  <c r="K170" i="4"/>
  <c r="M170" i="4" s="1"/>
  <c r="L170" i="4" s="1"/>
  <c r="Q170" i="4" s="1"/>
  <c r="K372" i="4"/>
  <c r="M372" i="4" s="1"/>
  <c r="L372" i="4" s="1"/>
  <c r="Q372" i="4" s="1"/>
  <c r="M335" i="4"/>
  <c r="L335" i="4" s="1"/>
  <c r="Q335" i="4" s="1"/>
  <c r="K314" i="4"/>
  <c r="M314" i="4" s="1"/>
  <c r="L314" i="4" s="1"/>
  <c r="Q314" i="4" s="1"/>
  <c r="K312" i="4"/>
  <c r="M312" i="4" s="1"/>
  <c r="L312" i="4" s="1"/>
  <c r="Q312" i="4" s="1"/>
  <c r="M387" i="4"/>
  <c r="L387" i="4" s="1"/>
  <c r="Q387" i="4" s="1"/>
  <c r="M399" i="4"/>
  <c r="L399" i="4" s="1"/>
  <c r="Q399" i="4" s="1"/>
  <c r="K504" i="4"/>
  <c r="M504" i="4" s="1"/>
  <c r="L504" i="4" s="1"/>
  <c r="Q504" i="4" s="1"/>
  <c r="M341" i="4"/>
  <c r="L341" i="4" s="1"/>
  <c r="Q341" i="4" s="1"/>
  <c r="K45" i="4"/>
  <c r="M45" i="4" s="1"/>
  <c r="L45" i="4" s="1"/>
  <c r="N227" i="4"/>
  <c r="O227" i="4" s="1"/>
  <c r="M240" i="4"/>
  <c r="L240" i="4" s="1"/>
  <c r="Q240" i="4" s="1"/>
  <c r="N295" i="4"/>
  <c r="O295" i="4" s="1"/>
  <c r="M470" i="4"/>
  <c r="L470" i="4" s="1"/>
  <c r="Q470" i="4" s="1"/>
  <c r="K119" i="4"/>
  <c r="M119" i="4" s="1"/>
  <c r="L119" i="4" s="1"/>
  <c r="Q119" i="4" s="1"/>
  <c r="M171" i="4"/>
  <c r="L171" i="4" s="1"/>
  <c r="Q171" i="4" s="1"/>
  <c r="K194" i="4"/>
  <c r="M194" i="4" s="1"/>
  <c r="L194" i="4" s="1"/>
  <c r="Q194" i="4" s="1"/>
  <c r="N180" i="4"/>
  <c r="O180" i="4" s="1"/>
  <c r="N362" i="4"/>
  <c r="O362" i="4" s="1"/>
  <c r="M278" i="4"/>
  <c r="L278" i="4" s="1"/>
  <c r="Q278" i="4" s="1"/>
  <c r="K315" i="4"/>
  <c r="M315" i="4" s="1"/>
  <c r="L315" i="4" s="1"/>
  <c r="Q315" i="4" s="1"/>
  <c r="K39" i="4"/>
  <c r="M39" i="4" s="1"/>
  <c r="L39" i="4" s="1"/>
  <c r="M269" i="4"/>
  <c r="L269" i="4" s="1"/>
  <c r="Q269" i="4" s="1"/>
  <c r="K121" i="4"/>
  <c r="M121" i="4" s="1"/>
  <c r="L121" i="4" s="1"/>
  <c r="Q121" i="4" s="1"/>
  <c r="L24" i="4"/>
  <c r="Q24" i="4" s="1"/>
  <c r="M47" i="4"/>
  <c r="L47" i="4" s="1"/>
  <c r="M44" i="4"/>
  <c r="L44" i="4" s="1"/>
  <c r="K259" i="4"/>
  <c r="M259" i="4" s="1"/>
  <c r="L259" i="4" s="1"/>
  <c r="Q259" i="4" s="1"/>
  <c r="M127" i="4"/>
  <c r="L127" i="4" s="1"/>
  <c r="Q127" i="4" s="1"/>
  <c r="L172" i="4"/>
  <c r="Q172" i="4" s="1"/>
  <c r="K429" i="4"/>
  <c r="M429" i="4" s="1"/>
  <c r="K288" i="4"/>
  <c r="M288" i="4" s="1"/>
  <c r="L288" i="4" s="1"/>
  <c r="Q288" i="4" s="1"/>
  <c r="N338" i="4"/>
  <c r="O338" i="4" s="1"/>
  <c r="N374" i="4"/>
  <c r="O374" i="4" s="1"/>
  <c r="M267" i="4"/>
  <c r="L267" i="4" s="1"/>
  <c r="Q267" i="4" s="1"/>
  <c r="M388" i="4"/>
  <c r="L388" i="4" s="1"/>
  <c r="Q388" i="4" s="1"/>
  <c r="K280" i="4"/>
  <c r="M280" i="4" s="1"/>
  <c r="L280" i="4" s="1"/>
  <c r="Q280" i="4" s="1"/>
  <c r="M559" i="4"/>
  <c r="L559" i="4" s="1"/>
  <c r="Q559" i="4" s="1"/>
  <c r="N316" i="4"/>
  <c r="O316" i="4" s="1"/>
  <c r="M489" i="4"/>
  <c r="L489" i="4" s="1"/>
  <c r="Q489" i="4" s="1"/>
  <c r="K340" i="4"/>
  <c r="M340" i="4" s="1"/>
  <c r="L340" i="4" s="1"/>
  <c r="Q340" i="4" s="1"/>
  <c r="M561" i="4"/>
  <c r="L561" i="4" s="1"/>
  <c r="Q561" i="4" s="1"/>
  <c r="N157" i="4"/>
  <c r="O157" i="4" s="1"/>
  <c r="M293" i="4"/>
  <c r="L293" i="4" s="1"/>
  <c r="Q293" i="4" s="1"/>
  <c r="M364" i="4"/>
  <c r="L364" i="4" s="1"/>
  <c r="Q364" i="4" s="1"/>
  <c r="M563" i="4"/>
  <c r="L563" i="4" s="1"/>
  <c r="Q563" i="4" s="1"/>
  <c r="N354" i="4"/>
  <c r="O354" i="4" s="1"/>
  <c r="M531" i="4"/>
  <c r="L531" i="4" s="1"/>
  <c r="Q531" i="4" s="1"/>
  <c r="N131" i="4"/>
  <c r="O131" i="4" s="1"/>
  <c r="M459" i="4"/>
  <c r="L459" i="4" s="1"/>
  <c r="Q459" i="4" s="1"/>
  <c r="M78" i="4"/>
  <c r="L78" i="4" s="1"/>
  <c r="Q78" i="4" s="1"/>
  <c r="M480" i="4"/>
  <c r="L480" i="4" s="1"/>
  <c r="Q480" i="4" s="1"/>
  <c r="N346" i="4"/>
  <c r="O346" i="4" s="1"/>
  <c r="M354" i="4"/>
  <c r="L354" i="4" s="1"/>
  <c r="Q354" i="4" s="1"/>
  <c r="M290" i="4"/>
  <c r="L290" i="4" s="1"/>
  <c r="Q290" i="4" s="1"/>
  <c r="M273" i="4"/>
  <c r="L273" i="4" s="1"/>
  <c r="Q273" i="4" s="1"/>
  <c r="M468" i="4"/>
  <c r="L468" i="4" s="1"/>
  <c r="Q468" i="4" s="1"/>
  <c r="M501" i="4"/>
  <c r="L501" i="4" s="1"/>
  <c r="Q501" i="4" s="1"/>
  <c r="M384" i="4"/>
  <c r="L384" i="4" s="1"/>
  <c r="Q384" i="4" s="1"/>
  <c r="N377" i="4"/>
  <c r="O377" i="4" s="1"/>
  <c r="N93" i="4"/>
  <c r="O93" i="4" s="1"/>
  <c r="M262" i="4"/>
  <c r="L262" i="4" s="1"/>
  <c r="Q262" i="4" s="1"/>
  <c r="K375" i="4"/>
  <c r="M375" i="4" s="1"/>
  <c r="L375" i="4" s="1"/>
  <c r="Q375" i="4" s="1"/>
  <c r="M432" i="4"/>
  <c r="L432" i="4" s="1"/>
  <c r="Q432" i="4" s="1"/>
  <c r="M482" i="4"/>
  <c r="L482" i="4" s="1"/>
  <c r="Q482" i="4" s="1"/>
  <c r="M516" i="4"/>
  <c r="L516" i="4" s="1"/>
  <c r="Q516" i="4" s="1"/>
  <c r="M377" i="4"/>
  <c r="L377" i="4" s="1"/>
  <c r="Q377" i="4" s="1"/>
  <c r="N388" i="4"/>
  <c r="O388" i="4" s="1"/>
  <c r="M537" i="4"/>
  <c r="L537" i="4" s="1"/>
  <c r="Q537" i="4" s="1"/>
  <c r="M455" i="4"/>
  <c r="L455" i="4" s="1"/>
  <c r="Q455" i="4" s="1"/>
  <c r="M342" i="4"/>
  <c r="L342" i="4" s="1"/>
  <c r="Q342" i="4" s="1"/>
  <c r="M230" i="4"/>
  <c r="L230" i="4" s="1"/>
  <c r="Q230" i="4" s="1"/>
  <c r="L564" i="3"/>
  <c r="M564" i="3" s="1"/>
  <c r="Q564" i="3" s="1"/>
  <c r="L440" i="3"/>
  <c r="M440" i="3" s="1"/>
  <c r="Q440" i="3" s="1"/>
  <c r="L82" i="3"/>
  <c r="M82" i="3" s="1"/>
  <c r="Q82" i="3" s="1"/>
  <c r="L236" i="3"/>
  <c r="M236" i="3" s="1"/>
  <c r="Q236" i="3" s="1"/>
  <c r="L174" i="3"/>
  <c r="M174" i="3" s="1"/>
  <c r="Q174" i="3" s="1"/>
  <c r="L183" i="3"/>
  <c r="M183" i="3" s="1"/>
  <c r="Q183" i="3" s="1"/>
  <c r="L576" i="3"/>
  <c r="M576" i="3" s="1"/>
  <c r="Q576" i="3" s="1"/>
  <c r="L402" i="3"/>
  <c r="M402" i="3" s="1"/>
  <c r="Q402" i="3" s="1"/>
  <c r="L357" i="3"/>
  <c r="M357" i="3" s="1"/>
  <c r="Q357" i="3" s="1"/>
  <c r="L278" i="3"/>
  <c r="M278" i="3" s="1"/>
  <c r="Q278" i="3" s="1"/>
  <c r="L430" i="3"/>
  <c r="M430" i="3" s="1"/>
  <c r="Q430" i="3" s="1"/>
  <c r="L375" i="3"/>
  <c r="M375" i="3" s="1"/>
  <c r="Q375" i="3" s="1"/>
  <c r="L416" i="3"/>
  <c r="M416" i="3" s="1"/>
  <c r="Q416" i="3" s="1"/>
  <c r="L345" i="3"/>
  <c r="M345" i="3" s="1"/>
  <c r="Q345" i="3" s="1"/>
  <c r="L510" i="3"/>
  <c r="M510" i="3" s="1"/>
  <c r="Q510" i="3" s="1"/>
  <c r="L62" i="3"/>
  <c r="M62" i="3" s="1"/>
  <c r="Q62" i="3" s="1"/>
  <c r="L578" i="3"/>
  <c r="M578" i="3" s="1"/>
  <c r="Q578" i="3" s="1"/>
  <c r="L58" i="3"/>
  <c r="M58" i="3" s="1"/>
  <c r="Q58" i="3" s="1"/>
  <c r="L255" i="3"/>
  <c r="M255" i="3" s="1"/>
  <c r="Q255" i="3" s="1"/>
  <c r="L291" i="3"/>
  <c r="M291" i="3" s="1"/>
  <c r="Q291" i="3" s="1"/>
  <c r="L315" i="3"/>
  <c r="M315" i="3" s="1"/>
  <c r="Q315" i="3" s="1"/>
  <c r="L254" i="3"/>
  <c r="M254" i="3" s="1"/>
  <c r="Q254" i="3" s="1"/>
  <c r="L264" i="3"/>
  <c r="M264" i="3" s="1"/>
  <c r="Q264" i="3" s="1"/>
  <c r="M427" i="3"/>
  <c r="Q427" i="3" s="1"/>
  <c r="L522" i="3"/>
  <c r="M522" i="3" s="1"/>
  <c r="Q522" i="3" s="1"/>
  <c r="M139" i="3"/>
  <c r="Q139" i="3" s="1"/>
  <c r="L413" i="3"/>
  <c r="M413" i="3" s="1"/>
  <c r="Q413" i="3" s="1"/>
  <c r="L334" i="3"/>
  <c r="M334" i="3" s="1"/>
  <c r="Q334" i="3" s="1"/>
  <c r="L548" i="3"/>
  <c r="M548" i="3" s="1"/>
  <c r="Q548" i="3" s="1"/>
  <c r="L540" i="3"/>
  <c r="M540" i="3" s="1"/>
  <c r="Q540" i="3" s="1"/>
  <c r="L495" i="3"/>
  <c r="M495" i="3" s="1"/>
  <c r="Q495" i="3" s="1"/>
  <c r="L563" i="3"/>
  <c r="M563" i="3" s="1"/>
  <c r="Q563" i="3" s="1"/>
  <c r="L453" i="3"/>
  <c r="M453" i="3" s="1"/>
  <c r="Q453" i="3" s="1"/>
  <c r="L537" i="3"/>
  <c r="M537" i="3" s="1"/>
  <c r="Q537" i="3" s="1"/>
  <c r="L561" i="3"/>
  <c r="M561" i="3" s="1"/>
  <c r="Q561" i="3" s="1"/>
  <c r="L52" i="3"/>
  <c r="M52" i="3" s="1"/>
  <c r="Q52" i="3" s="1"/>
  <c r="L533" i="3"/>
  <c r="M533" i="3" s="1"/>
  <c r="Q533" i="3" s="1"/>
  <c r="L18" i="3"/>
  <c r="M18" i="3" s="1"/>
  <c r="Q18" i="3" s="1"/>
  <c r="L521" i="3"/>
  <c r="M521" i="3" s="1"/>
  <c r="Q521" i="3" s="1"/>
  <c r="L543" i="3"/>
  <c r="M543" i="3" s="1"/>
  <c r="Q543" i="3" s="1"/>
  <c r="L519" i="3"/>
  <c r="M519" i="3" s="1"/>
  <c r="Q519" i="3" s="1"/>
  <c r="L352" i="3"/>
  <c r="M352" i="3" s="1"/>
  <c r="Q352" i="3" s="1"/>
  <c r="L516" i="3"/>
  <c r="M516" i="3" s="1"/>
  <c r="Q516" i="3" s="1"/>
  <c r="L549" i="3"/>
  <c r="M549" i="3" s="1"/>
  <c r="Q549" i="3" s="1"/>
  <c r="L50" i="3"/>
  <c r="M50" i="3" s="1"/>
  <c r="Q50" i="3" s="1"/>
  <c r="L542" i="3"/>
  <c r="M542" i="3" s="1"/>
  <c r="Q542" i="3" s="1"/>
  <c r="L534" i="3"/>
  <c r="M534" i="3" s="1"/>
  <c r="Q534" i="3" s="1"/>
  <c r="L349" i="3"/>
  <c r="M349" i="3" s="1"/>
  <c r="Q349" i="3" s="1"/>
  <c r="L379" i="3"/>
  <c r="M379" i="3" s="1"/>
  <c r="Q379" i="3" s="1"/>
  <c r="L528" i="3"/>
  <c r="M528" i="3" s="1"/>
  <c r="Q528" i="3" s="1"/>
  <c r="L570" i="3"/>
  <c r="M570" i="3" s="1"/>
  <c r="Q570" i="3" s="1"/>
  <c r="L36" i="3"/>
  <c r="M36" i="3" s="1"/>
  <c r="S36" i="3" s="1"/>
  <c r="L324" i="3"/>
  <c r="M324" i="3" s="1"/>
  <c r="Q324" i="3" s="1"/>
  <c r="L417" i="3"/>
  <c r="M417" i="3" s="1"/>
  <c r="Q417" i="3" s="1"/>
  <c r="L461" i="3"/>
  <c r="M461" i="3" s="1"/>
  <c r="Q461" i="3" s="1"/>
  <c r="L480" i="3"/>
  <c r="M480" i="3" s="1"/>
  <c r="Q480" i="3" s="1"/>
  <c r="L456" i="3"/>
  <c r="M456" i="3" s="1"/>
  <c r="Q456" i="3" s="1"/>
  <c r="K486" i="3"/>
  <c r="L486" i="3" s="1"/>
  <c r="M486" i="3" s="1"/>
  <c r="Q486" i="3" s="1"/>
  <c r="L506" i="3"/>
  <c r="M506" i="3" s="1"/>
  <c r="Q506" i="3" s="1"/>
  <c r="K487" i="3"/>
  <c r="L487" i="3" s="1"/>
  <c r="M487" i="3" s="1"/>
  <c r="Q487" i="3" s="1"/>
  <c r="L418" i="3"/>
  <c r="M418" i="3" s="1"/>
  <c r="Q418" i="3" s="1"/>
  <c r="L423" i="3"/>
  <c r="M423" i="3" s="1"/>
  <c r="Q423" i="3" s="1"/>
  <c r="L439" i="3"/>
  <c r="M439" i="3" s="1"/>
  <c r="Q439" i="3" s="1"/>
  <c r="L530" i="3"/>
  <c r="M530" i="3" s="1"/>
  <c r="Q530" i="3" s="1"/>
  <c r="K545" i="3"/>
  <c r="L545" i="3" s="1"/>
  <c r="M545" i="3" s="1"/>
  <c r="Q545" i="3" s="1"/>
  <c r="L30" i="3"/>
  <c r="M30" i="3" s="1"/>
  <c r="S30" i="3" s="1"/>
  <c r="L318" i="3"/>
  <c r="M318" i="3" s="1"/>
  <c r="Q318" i="3" s="1"/>
  <c r="L171" i="3"/>
  <c r="M171" i="3" s="1"/>
  <c r="Q171" i="3" s="1"/>
  <c r="L391" i="3"/>
  <c r="M391" i="3" s="1"/>
  <c r="Q391" i="3" s="1"/>
  <c r="L473" i="3"/>
  <c r="M473" i="3" s="1"/>
  <c r="Q473" i="3" s="1"/>
  <c r="L396" i="3"/>
  <c r="M396" i="3" s="1"/>
  <c r="Q396" i="3" s="1"/>
  <c r="L459" i="3"/>
  <c r="M459" i="3" s="1"/>
  <c r="Q459" i="3" s="1"/>
  <c r="L360" i="3"/>
  <c r="M360" i="3" s="1"/>
  <c r="Q360" i="3" s="1"/>
  <c r="L536" i="3"/>
  <c r="M536" i="3" s="1"/>
  <c r="Q536" i="3" s="1"/>
  <c r="L552" i="3"/>
  <c r="M552" i="3" s="1"/>
  <c r="Q552" i="3" s="1"/>
  <c r="L92" i="3"/>
  <c r="M92" i="3" s="1"/>
  <c r="Q92" i="3" s="1"/>
  <c r="L224" i="3"/>
  <c r="M224" i="3" s="1"/>
  <c r="Q224" i="3" s="1"/>
  <c r="L80" i="3"/>
  <c r="M80" i="3" s="1"/>
  <c r="Q80" i="3" s="1"/>
  <c r="L405" i="3"/>
  <c r="M405" i="3" s="1"/>
  <c r="Q405" i="3" s="1"/>
  <c r="L555" i="3"/>
  <c r="M555" i="3" s="1"/>
  <c r="Q555" i="3" s="1"/>
  <c r="L286" i="3"/>
  <c r="M286" i="3" s="1"/>
  <c r="Q286" i="3" s="1"/>
  <c r="L468" i="3"/>
  <c r="M468" i="3" s="1"/>
  <c r="Q468" i="3" s="1"/>
  <c r="L342" i="3"/>
  <c r="M342" i="3" s="1"/>
  <c r="Q342" i="3" s="1"/>
  <c r="L343" i="3"/>
  <c r="M343" i="3" s="1"/>
  <c r="Q343" i="3" s="1"/>
  <c r="L441" i="3"/>
  <c r="M441" i="3" s="1"/>
  <c r="Q441" i="3" s="1"/>
  <c r="L554" i="3"/>
  <c r="M554" i="3" s="1"/>
  <c r="Q554" i="3" s="1"/>
  <c r="L575" i="3"/>
  <c r="M575" i="3" s="1"/>
  <c r="Q575" i="3" s="1"/>
  <c r="L83" i="3"/>
  <c r="M83" i="3" s="1"/>
  <c r="Q83" i="3" s="1"/>
  <c r="L42" i="3"/>
  <c r="M42" i="3" s="1"/>
  <c r="Q42" i="3" s="1"/>
  <c r="L229" i="3"/>
  <c r="M229" i="3" s="1"/>
  <c r="Q229" i="3" s="1"/>
  <c r="L382" i="3"/>
  <c r="M382" i="3" s="1"/>
  <c r="Q382" i="3" s="1"/>
  <c r="L444" i="3"/>
  <c r="M444" i="3" s="1"/>
  <c r="Q444" i="3" s="1"/>
  <c r="L448" i="3"/>
  <c r="M448" i="3" s="1"/>
  <c r="Q448" i="3" s="1"/>
  <c r="L498" i="3"/>
  <c r="M498" i="3" s="1"/>
  <c r="Q498" i="3" s="1"/>
  <c r="L410" i="3"/>
  <c r="M410" i="3" s="1"/>
  <c r="Q410" i="3" s="1"/>
  <c r="L450" i="3"/>
  <c r="M450" i="3" s="1"/>
  <c r="Q450" i="3" s="1"/>
  <c r="L572" i="3"/>
  <c r="M572" i="3" s="1"/>
  <c r="Q572" i="3" s="1"/>
  <c r="L181" i="3"/>
  <c r="M181" i="3" s="1"/>
  <c r="Q181" i="3" s="1"/>
  <c r="L436" i="3"/>
  <c r="M436" i="3" s="1"/>
  <c r="Q436" i="3" s="1"/>
  <c r="L507" i="3"/>
  <c r="M507" i="3" s="1"/>
  <c r="Q507" i="3" s="1"/>
  <c r="L560" i="3"/>
  <c r="M560" i="3" s="1"/>
  <c r="Q560" i="3" s="1"/>
  <c r="L463" i="3"/>
  <c r="M463" i="3" s="1"/>
  <c r="Q463" i="3" s="1"/>
  <c r="L490" i="3"/>
  <c r="M490" i="3" s="1"/>
  <c r="Q490" i="3" s="1"/>
  <c r="L531" i="3"/>
  <c r="M531" i="3" s="1"/>
  <c r="Q531" i="3" s="1"/>
  <c r="L327" i="3"/>
  <c r="M327" i="3" s="1"/>
  <c r="S327" i="3" s="1"/>
  <c r="L414" i="3"/>
  <c r="M414" i="3" s="1"/>
  <c r="Q414" i="3" s="1"/>
  <c r="L474" i="3"/>
  <c r="M474" i="3" s="1"/>
  <c r="Q474" i="3" s="1"/>
  <c r="L384" i="3"/>
  <c r="M384" i="3" s="1"/>
  <c r="Q384" i="3" s="1"/>
  <c r="L307" i="3"/>
  <c r="M307" i="3" s="1"/>
  <c r="Q307" i="3" s="1"/>
  <c r="L322" i="3"/>
  <c r="M322" i="3" s="1"/>
  <c r="Q322" i="3" s="1"/>
  <c r="L484" i="3"/>
  <c r="M484" i="3" s="1"/>
  <c r="Q484" i="3" s="1"/>
  <c r="L525" i="3"/>
  <c r="M525" i="3" s="1"/>
  <c r="Q525" i="3" s="1"/>
  <c r="L566" i="3"/>
  <c r="M566" i="3" s="1"/>
  <c r="Q566" i="3" s="1"/>
  <c r="L38" i="3"/>
  <c r="M38" i="3" s="1"/>
  <c r="S38" i="3" s="1"/>
  <c r="L66" i="3"/>
  <c r="M66" i="3" s="1"/>
  <c r="Q66" i="3" s="1"/>
  <c r="L241" i="3"/>
  <c r="M241" i="3" s="1"/>
  <c r="Q241" i="3" s="1"/>
  <c r="L403" i="3"/>
  <c r="M403" i="3" s="1"/>
  <c r="Q403" i="3" s="1"/>
  <c r="L355" i="3"/>
  <c r="M355" i="3" s="1"/>
  <c r="Q355" i="3" s="1"/>
  <c r="L387" i="3"/>
  <c r="M387" i="3" s="1"/>
  <c r="Q387" i="3" s="1"/>
  <c r="L363" i="3"/>
  <c r="M363" i="3" s="1"/>
  <c r="Q363" i="3" s="1"/>
  <c r="L29" i="3"/>
  <c r="M29" i="3" s="1"/>
  <c r="Q29" i="3" s="1"/>
  <c r="L420" i="3"/>
  <c r="M420" i="3" s="1"/>
  <c r="Q420" i="3" s="1"/>
  <c r="K123" i="3"/>
  <c r="L123" i="3" s="1"/>
  <c r="M123" i="3" s="1"/>
  <c r="Q123" i="3" s="1"/>
  <c r="L460" i="3"/>
  <c r="M460" i="3" s="1"/>
  <c r="Q460" i="3" s="1"/>
  <c r="L388" i="3"/>
  <c r="M388" i="3" s="1"/>
  <c r="Q388" i="3" s="1"/>
  <c r="L235" i="3"/>
  <c r="M235" i="3" s="1"/>
  <c r="Q235" i="3" s="1"/>
  <c r="L328" i="3"/>
  <c r="M328" i="3" s="1"/>
  <c r="Q328" i="3" s="1"/>
  <c r="K69" i="3"/>
  <c r="L69" i="3" s="1"/>
  <c r="M69" i="3" s="1"/>
  <c r="Q69" i="3" s="1"/>
  <c r="K366" i="3"/>
  <c r="L366" i="3" s="1"/>
  <c r="M366" i="3" s="1"/>
  <c r="Q366" i="3" s="1"/>
  <c r="L472" i="3"/>
  <c r="M472" i="3" s="1"/>
  <c r="Q472" i="3" s="1"/>
  <c r="K488" i="3"/>
  <c r="L488" i="3" s="1"/>
  <c r="M488" i="3" s="1"/>
  <c r="Q488" i="3" s="1"/>
  <c r="L452" i="3"/>
  <c r="M452" i="3" s="1"/>
  <c r="Q452" i="3" s="1"/>
  <c r="L364" i="3"/>
  <c r="M364" i="3" s="1"/>
  <c r="Q364" i="3" s="1"/>
  <c r="K99" i="3"/>
  <c r="L99" i="3" s="1"/>
  <c r="M99" i="3" s="1"/>
  <c r="Q99" i="3" s="1"/>
  <c r="L129" i="3"/>
  <c r="M129" i="3" s="1"/>
  <c r="Q129" i="3" s="1"/>
  <c r="K496" i="3"/>
  <c r="L496" i="3" s="1"/>
  <c r="M496" i="3" s="1"/>
  <c r="Q496" i="3" s="1"/>
  <c r="L261" i="3"/>
  <c r="M261" i="3" s="1"/>
  <c r="Q261" i="3" s="1"/>
  <c r="L475" i="3"/>
  <c r="M475" i="3" s="1"/>
  <c r="Q475" i="3" s="1"/>
  <c r="L483" i="3"/>
  <c r="M483" i="3" s="1"/>
  <c r="Q483" i="3" s="1"/>
  <c r="L331" i="3"/>
  <c r="M331" i="3" s="1"/>
  <c r="Q331" i="3" s="1"/>
  <c r="L370" i="3"/>
  <c r="M370" i="3" s="1"/>
  <c r="Q370" i="3" s="1"/>
  <c r="L22" i="3"/>
  <c r="M22" i="3" s="1"/>
  <c r="Q22" i="3" s="1"/>
  <c r="L393" i="3"/>
  <c r="M393" i="3" s="1"/>
  <c r="Q393" i="3" s="1"/>
  <c r="K419" i="3"/>
  <c r="L419" i="3" s="1"/>
  <c r="M419" i="3" s="1"/>
  <c r="Q419" i="3" s="1"/>
  <c r="L19" i="3"/>
  <c r="M19" i="3" s="1"/>
  <c r="S19" i="3" s="1"/>
  <c r="K27" i="3"/>
  <c r="L27" i="3" s="1"/>
  <c r="M27" i="3" s="1"/>
  <c r="S27" i="3" s="1"/>
  <c r="L348" i="3"/>
  <c r="M348" i="3" s="1"/>
  <c r="Q348" i="3" s="1"/>
  <c r="L376" i="3"/>
  <c r="M376" i="3" s="1"/>
  <c r="Q376" i="3" s="1"/>
  <c r="L492" i="3"/>
  <c r="M492" i="3" s="1"/>
  <c r="Q492" i="3" s="1"/>
  <c r="K451" i="3"/>
  <c r="L451" i="3" s="1"/>
  <c r="M451" i="3" s="1"/>
  <c r="Q451" i="3" s="1"/>
  <c r="K500" i="3"/>
  <c r="L500" i="3" s="1"/>
  <c r="M500" i="3" s="1"/>
  <c r="Q500" i="3" s="1"/>
  <c r="L426" i="3"/>
  <c r="M426" i="3" s="1"/>
  <c r="Q426" i="3" s="1"/>
  <c r="L367" i="3"/>
  <c r="M367" i="3" s="1"/>
  <c r="Q367" i="3" s="1"/>
  <c r="L435" i="3"/>
  <c r="M435" i="3" s="1"/>
  <c r="Q435" i="3" s="1"/>
  <c r="K59" i="3"/>
  <c r="L59" i="3" s="1"/>
  <c r="M59" i="3" s="1"/>
  <c r="Q59" i="3" s="1"/>
  <c r="L464" i="3"/>
  <c r="M464" i="3" s="1"/>
  <c r="Q464" i="3" s="1"/>
  <c r="L277" i="3"/>
  <c r="M277" i="3" s="1"/>
  <c r="Q277" i="3" s="1"/>
  <c r="L400" i="3"/>
  <c r="M400" i="3" s="1"/>
  <c r="Q400" i="3" s="1"/>
  <c r="L340" i="3"/>
  <c r="M340" i="3" s="1"/>
  <c r="Q340" i="3" s="1"/>
  <c r="K422" i="3"/>
  <c r="L422" i="3" s="1"/>
  <c r="M422" i="3" s="1"/>
  <c r="Q422" i="3" s="1"/>
  <c r="L397" i="3"/>
  <c r="M397" i="3" s="1"/>
  <c r="Q397" i="3" s="1"/>
  <c r="L449" i="3"/>
  <c r="M449" i="3" s="1"/>
  <c r="Q449" i="3" s="1"/>
  <c r="L354" i="3"/>
  <c r="M354" i="3" s="1"/>
  <c r="Q354" i="3" s="1"/>
  <c r="L233" i="3"/>
  <c r="M233" i="3" s="1"/>
  <c r="Q233" i="3" s="1"/>
  <c r="K501" i="3"/>
  <c r="L501" i="3" s="1"/>
  <c r="M501" i="3" s="1"/>
  <c r="Q501" i="3" s="1"/>
  <c r="L438" i="3"/>
  <c r="M438" i="3" s="1"/>
  <c r="Q438" i="3" s="1"/>
  <c r="L63" i="3"/>
  <c r="M63" i="3" s="1"/>
  <c r="S63" i="3" s="1"/>
  <c r="K433" i="3"/>
  <c r="L433" i="3" s="1"/>
  <c r="M433" i="3" s="1"/>
  <c r="Q433" i="3" s="1"/>
  <c r="L292" i="3"/>
  <c r="M292" i="3" s="1"/>
  <c r="Q292" i="3" s="1"/>
  <c r="K237" i="3"/>
  <c r="L237" i="3" s="1"/>
  <c r="M237" i="3" s="1"/>
  <c r="Q237" i="3" s="1"/>
  <c r="L361" i="3"/>
  <c r="M361" i="3" s="1"/>
  <c r="Q361" i="3" s="1"/>
  <c r="L504" i="3"/>
  <c r="M504" i="3" s="1"/>
  <c r="Q504" i="3" s="1"/>
  <c r="L71" i="3"/>
  <c r="M71" i="3" s="1"/>
  <c r="Q71" i="3" s="1"/>
  <c r="K409" i="3"/>
  <c r="L409" i="3" s="1"/>
  <c r="M409" i="3" s="1"/>
  <c r="Q409" i="3" s="1"/>
  <c r="L429" i="3"/>
  <c r="M429" i="3" s="1"/>
  <c r="Q429" i="3" s="1"/>
  <c r="L404" i="3"/>
  <c r="M404" i="3" s="1"/>
  <c r="Q404" i="3" s="1"/>
  <c r="K280" i="3"/>
  <c r="L280" i="3" s="1"/>
  <c r="M280" i="3" s="1"/>
  <c r="Q280" i="3" s="1"/>
  <c r="K258" i="3"/>
  <c r="L258" i="3" s="1"/>
  <c r="M258" i="3" s="1"/>
  <c r="Q258" i="3" s="1"/>
  <c r="L390" i="3"/>
  <c r="M390" i="3" s="1"/>
  <c r="Q390" i="3" s="1"/>
  <c r="L51" i="3"/>
  <c r="M51" i="3" s="1"/>
  <c r="Q51" i="3" s="1"/>
  <c r="K428" i="3"/>
  <c r="L428" i="3" s="1"/>
  <c r="M428" i="3" s="1"/>
  <c r="Q428" i="3" s="1"/>
  <c r="L336" i="3"/>
  <c r="M336" i="3" s="1"/>
  <c r="Q336" i="3" s="1"/>
  <c r="L373" i="3"/>
  <c r="M373" i="3" s="1"/>
  <c r="Q373" i="3" s="1"/>
  <c r="L358" i="3"/>
  <c r="M358" i="3" s="1"/>
  <c r="Q358" i="3" s="1"/>
  <c r="M257" i="3"/>
  <c r="Q257" i="3" s="1"/>
  <c r="L279" i="3"/>
  <c r="M279" i="3" s="1"/>
  <c r="Q279" i="3" s="1"/>
  <c r="K266" i="3"/>
  <c r="L266" i="3" s="1"/>
  <c r="M266" i="3" s="1"/>
  <c r="Q266" i="3" s="1"/>
  <c r="L245" i="3"/>
  <c r="M245" i="3" s="1"/>
  <c r="Q245" i="3" s="1"/>
  <c r="L294" i="3"/>
  <c r="M294" i="3" s="1"/>
  <c r="Q294" i="3" s="1"/>
  <c r="L421" i="3"/>
  <c r="M421" i="3" s="1"/>
  <c r="Q421" i="3" s="1"/>
  <c r="L434" i="3"/>
  <c r="M434" i="3" s="1"/>
  <c r="Q434" i="3" s="1"/>
  <c r="L481" i="3"/>
  <c r="M481" i="3" s="1"/>
  <c r="Q481" i="3" s="1"/>
  <c r="L40" i="3"/>
  <c r="M40" i="3" s="1"/>
  <c r="S40" i="3" s="1"/>
  <c r="L41" i="3"/>
  <c r="M41" i="3" s="1"/>
  <c r="S41" i="3" s="1"/>
  <c r="L135" i="3"/>
  <c r="M135" i="3" s="1"/>
  <c r="Q135" i="3" s="1"/>
  <c r="L251" i="3"/>
  <c r="M251" i="3" s="1"/>
  <c r="Q251" i="3" s="1"/>
  <c r="L394" i="3"/>
  <c r="M394" i="3" s="1"/>
  <c r="Q394" i="3" s="1"/>
  <c r="L78" i="3"/>
  <c r="M78" i="3" s="1"/>
  <c r="Q78" i="3" s="1"/>
  <c r="L346" i="3"/>
  <c r="M346" i="3" s="1"/>
  <c r="Q346" i="3" s="1"/>
  <c r="L17" i="3"/>
  <c r="M17" i="3" s="1"/>
  <c r="Q17" i="3" s="1"/>
  <c r="L127" i="3"/>
  <c r="M127" i="3" s="1"/>
  <c r="Q127" i="3" s="1"/>
  <c r="L180" i="3"/>
  <c r="M180" i="3" s="1"/>
  <c r="Q180" i="3" s="1"/>
  <c r="L303" i="3"/>
  <c r="M303" i="3" s="1"/>
  <c r="Q303" i="3" s="1"/>
  <c r="L337" i="3"/>
  <c r="M337" i="3" s="1"/>
  <c r="Q337" i="3" s="1"/>
  <c r="L156" i="3"/>
  <c r="M156" i="3" s="1"/>
  <c r="Q156" i="3" s="1"/>
  <c r="L270" i="3"/>
  <c r="M270" i="3" s="1"/>
  <c r="Q270" i="3" s="1"/>
  <c r="L147" i="3"/>
  <c r="M147" i="3" s="1"/>
  <c r="Q147" i="3" s="1"/>
  <c r="L25" i="3"/>
  <c r="M25" i="3" s="1"/>
  <c r="Q25" i="3" s="1"/>
  <c r="K95" i="3"/>
  <c r="L95" i="3" s="1"/>
  <c r="M95" i="3" s="1"/>
  <c r="Q95" i="3" s="1"/>
  <c r="L48" i="3"/>
  <c r="M48" i="3" s="1"/>
  <c r="S48" i="3" s="1"/>
  <c r="K49" i="3"/>
  <c r="L49" i="3" s="1"/>
  <c r="M49" i="3" s="1"/>
  <c r="Q49" i="3" s="1"/>
  <c r="L91" i="3"/>
  <c r="M91" i="3" s="1"/>
  <c r="Q91" i="3" s="1"/>
  <c r="K53" i="3"/>
  <c r="L53" i="3" s="1"/>
  <c r="M53" i="3" s="1"/>
  <c r="Q53" i="3" s="1"/>
  <c r="L107" i="3"/>
  <c r="M107" i="3" s="1"/>
  <c r="Q107" i="3" s="1"/>
  <c r="L295" i="3"/>
  <c r="M295" i="3" s="1"/>
  <c r="Q295" i="3" s="1"/>
  <c r="K70" i="3"/>
  <c r="L70" i="3" s="1"/>
  <c r="M70" i="3" s="1"/>
  <c r="Q70" i="3" s="1"/>
  <c r="L60" i="3"/>
  <c r="M60" i="3" s="1"/>
  <c r="Q60" i="3" s="1"/>
  <c r="L61" i="3"/>
  <c r="M61" i="3" s="1"/>
  <c r="Q61" i="3" s="1"/>
  <c r="L288" i="3"/>
  <c r="M288" i="3" s="1"/>
  <c r="Q288" i="3" s="1"/>
  <c r="L159" i="3"/>
  <c r="M159" i="3" s="1"/>
  <c r="Q159" i="3" s="1"/>
  <c r="L238" i="3"/>
  <c r="M238" i="3" s="1"/>
  <c r="Q238" i="3" s="1"/>
  <c r="L193" i="3"/>
  <c r="M193" i="3" s="1"/>
  <c r="Q193" i="3" s="1"/>
  <c r="L284" i="3"/>
  <c r="M284" i="3" s="1"/>
  <c r="Q284" i="3" s="1"/>
  <c r="L187" i="3"/>
  <c r="M187" i="3" s="1"/>
  <c r="Q187" i="3" s="1"/>
  <c r="K13" i="3"/>
  <c r="L13" i="3" s="1"/>
  <c r="M13" i="3" s="1"/>
  <c r="L35" i="3"/>
  <c r="M35" i="3" s="1"/>
  <c r="S35" i="3" s="1"/>
  <c r="K283" i="3"/>
  <c r="L283" i="3" s="1"/>
  <c r="M283" i="3" s="1"/>
  <c r="Q283" i="3" s="1"/>
  <c r="K89" i="3"/>
  <c r="L89" i="3" s="1"/>
  <c r="M89" i="3" s="1"/>
  <c r="Q89" i="3" s="1"/>
  <c r="L31" i="3"/>
  <c r="M31" i="3" s="1"/>
  <c r="Q31" i="3" s="1"/>
  <c r="L240" i="3"/>
  <c r="M240" i="3" s="1"/>
  <c r="Q240" i="3" s="1"/>
  <c r="L79" i="3"/>
  <c r="M79" i="3" s="1"/>
  <c r="Q79" i="3" s="1"/>
  <c r="L232" i="3"/>
  <c r="M232" i="3" s="1"/>
  <c r="Q232" i="3" s="1"/>
  <c r="K54" i="3"/>
  <c r="L54" i="3" s="1"/>
  <c r="M54" i="3" s="1"/>
  <c r="Q54" i="3" s="1"/>
  <c r="L68" i="3"/>
  <c r="M68" i="3" s="1"/>
  <c r="Q68" i="3" s="1"/>
  <c r="L199" i="3"/>
  <c r="M199" i="3" s="1"/>
  <c r="Q199" i="3" s="1"/>
  <c r="L212" i="3"/>
  <c r="M212" i="3" s="1"/>
  <c r="Q212" i="3" s="1"/>
  <c r="L304" i="3"/>
  <c r="M304" i="3" s="1"/>
  <c r="Q304" i="3" s="1"/>
  <c r="L299" i="3"/>
  <c r="M299" i="3" s="1"/>
  <c r="Q299" i="3" s="1"/>
  <c r="L272" i="3"/>
  <c r="M272" i="3" s="1"/>
  <c r="Q272" i="3" s="1"/>
  <c r="L256" i="3"/>
  <c r="M256" i="3" s="1"/>
  <c r="Q256" i="3" s="1"/>
  <c r="L108" i="3"/>
  <c r="M108" i="3" s="1"/>
  <c r="Q108" i="3" s="1"/>
  <c r="K33" i="3"/>
  <c r="L33" i="3" s="1"/>
  <c r="M33" i="3" s="1"/>
  <c r="Q33" i="3" s="1"/>
  <c r="K225" i="3"/>
  <c r="L225" i="3" s="1"/>
  <c r="M225" i="3" s="1"/>
  <c r="Q225" i="3" s="1"/>
  <c r="L271" i="3"/>
  <c r="M271" i="3" s="1"/>
  <c r="Q271" i="3" s="1"/>
  <c r="L192" i="3"/>
  <c r="M192" i="3" s="1"/>
  <c r="Q192" i="3" s="1"/>
  <c r="L21" i="3"/>
  <c r="M21" i="3" s="1"/>
  <c r="S21" i="3" s="1"/>
  <c r="L306" i="3"/>
  <c r="M306" i="3" s="1"/>
  <c r="Q306" i="3" s="1"/>
  <c r="L217" i="3"/>
  <c r="M217" i="3" s="1"/>
  <c r="Q217" i="3" s="1"/>
  <c r="K15" i="3"/>
  <c r="L15" i="3" s="1"/>
  <c r="M15" i="3" s="1"/>
  <c r="S15" i="3" s="1"/>
  <c r="K87" i="3"/>
  <c r="L87" i="3" s="1"/>
  <c r="M87" i="3" s="1"/>
  <c r="Q87" i="3" s="1"/>
  <c r="L93" i="3"/>
  <c r="M93" i="3" s="1"/>
  <c r="Q93" i="3" s="1"/>
  <c r="L220" i="3"/>
  <c r="M220" i="3" s="1"/>
  <c r="Q220" i="3" s="1"/>
  <c r="L47" i="3"/>
  <c r="M47" i="3" s="1"/>
  <c r="S47" i="3" s="1"/>
  <c r="L175" i="3"/>
  <c r="M175" i="3" s="1"/>
  <c r="Q175" i="3" s="1"/>
  <c r="K77" i="3"/>
  <c r="L77" i="3" s="1"/>
  <c r="M77" i="3" s="1"/>
  <c r="Q77" i="3" s="1"/>
  <c r="K268" i="3"/>
  <c r="L268" i="3" s="1"/>
  <c r="M268" i="3" s="1"/>
  <c r="Q268" i="3" s="1"/>
  <c r="K311" i="3"/>
  <c r="L311" i="3" s="1"/>
  <c r="M311" i="3" s="1"/>
  <c r="Q311" i="3" s="1"/>
  <c r="K24" i="3"/>
  <c r="L24" i="3" s="1"/>
  <c r="M24" i="3" s="1"/>
  <c r="Q24" i="3" s="1"/>
  <c r="K65" i="3"/>
  <c r="L65" i="3" s="1"/>
  <c r="M65" i="3" s="1"/>
  <c r="Q65" i="3" s="1"/>
  <c r="L208" i="3"/>
  <c r="M208" i="3" s="1"/>
  <c r="Q208" i="3" s="1"/>
  <c r="L121" i="3"/>
  <c r="M121" i="3" s="1"/>
  <c r="Q121" i="3" s="1"/>
  <c r="L260" i="3"/>
  <c r="M260" i="3" s="1"/>
  <c r="Q260" i="3" s="1"/>
  <c r="L23" i="3"/>
  <c r="M23" i="3" s="1"/>
  <c r="Q23" i="3" s="1"/>
  <c r="L72" i="3"/>
  <c r="M72" i="3" s="1"/>
  <c r="Q72" i="3" s="1"/>
  <c r="L75" i="3"/>
  <c r="M75" i="3" s="1"/>
  <c r="Q75" i="3" s="1"/>
  <c r="L16" i="3"/>
  <c r="M16" i="3" s="1"/>
  <c r="S16" i="3" s="1"/>
  <c r="K213" i="3"/>
  <c r="L213" i="3" s="1"/>
  <c r="M213" i="3" s="1"/>
  <c r="Q213" i="3" s="1"/>
  <c r="L244" i="3"/>
  <c r="M244" i="3" s="1"/>
  <c r="Q244" i="3" s="1"/>
  <c r="L141" i="3"/>
  <c r="M141" i="3" s="1"/>
  <c r="Q141" i="3" s="1"/>
  <c r="L234" i="3"/>
  <c r="M234" i="3" s="1"/>
  <c r="Q234" i="3" s="1"/>
  <c r="L231" i="3"/>
  <c r="M231" i="3" s="1"/>
  <c r="Q231" i="3" s="1"/>
  <c r="L273" i="3"/>
  <c r="M273" i="3" s="1"/>
  <c r="Q273" i="3" s="1"/>
  <c r="K96" i="3"/>
  <c r="L96" i="3" s="1"/>
  <c r="M96" i="3" s="1"/>
  <c r="Q96" i="3" s="1"/>
  <c r="K45" i="3"/>
  <c r="L45" i="3" s="1"/>
  <c r="M45" i="3" s="1"/>
  <c r="S45" i="3" s="1"/>
  <c r="K103" i="3"/>
  <c r="L103" i="3" s="1"/>
  <c r="M103" i="3" s="1"/>
  <c r="Q103" i="3" s="1"/>
  <c r="M106" i="3"/>
  <c r="Q106" i="3" s="1"/>
  <c r="L216" i="3"/>
  <c r="M216" i="3" s="1"/>
  <c r="Q216" i="3" s="1"/>
  <c r="K84" i="3"/>
  <c r="L84" i="3" s="1"/>
  <c r="M84" i="3" s="1"/>
  <c r="Q84" i="3" s="1"/>
  <c r="K248" i="3"/>
  <c r="L248" i="3" s="1"/>
  <c r="M248" i="3" s="1"/>
  <c r="Q248" i="3" s="1"/>
  <c r="M153" i="3"/>
  <c r="Q153" i="3" s="1"/>
  <c r="L267" i="3"/>
  <c r="M267" i="3" s="1"/>
  <c r="Q267" i="3" s="1"/>
  <c r="L300" i="3"/>
  <c r="M300" i="3" s="1"/>
  <c r="Q300" i="3" s="1"/>
  <c r="R46" i="4" l="1"/>
  <c r="Q326" i="3"/>
  <c r="R36" i="4"/>
  <c r="Q38" i="4"/>
  <c r="R407" i="4"/>
  <c r="R408" i="4" s="1"/>
  <c r="R409" i="4" s="1"/>
  <c r="R410" i="4" s="1"/>
  <c r="R411" i="4" s="1"/>
  <c r="R412" i="4" s="1"/>
  <c r="R413" i="4" s="1"/>
  <c r="R414" i="4" s="1"/>
  <c r="R415" i="4" s="1"/>
  <c r="R416" i="4" s="1"/>
  <c r="R417" i="4" s="1"/>
  <c r="R418" i="4" s="1"/>
  <c r="R419" i="4" s="1"/>
  <c r="R420" i="4" s="1"/>
  <c r="R421" i="4" s="1"/>
  <c r="R422" i="4" s="1"/>
  <c r="R423" i="4" s="1"/>
  <c r="R424" i="4" s="1"/>
  <c r="R425" i="4" s="1"/>
  <c r="R426" i="4" s="1"/>
  <c r="R427" i="4" s="1"/>
  <c r="R428" i="4" s="1"/>
  <c r="R26" i="4"/>
  <c r="S44" i="3"/>
  <c r="Q263" i="3"/>
  <c r="R34" i="4"/>
  <c r="R242" i="4"/>
  <c r="R243" i="4" s="1"/>
  <c r="R244" i="4" s="1"/>
  <c r="R245" i="4" s="1"/>
  <c r="R246" i="4" s="1"/>
  <c r="R247" i="4" s="1"/>
  <c r="R248" i="4" s="1"/>
  <c r="R249" i="4" s="1"/>
  <c r="S243" i="3"/>
  <c r="S244" i="3" s="1"/>
  <c r="Q250" i="3"/>
  <c r="S407" i="3"/>
  <c r="S408" i="3" s="1"/>
  <c r="S409" i="3" s="1"/>
  <c r="Q407" i="3"/>
  <c r="R385" i="4"/>
  <c r="R386" i="4" s="1"/>
  <c r="Q242" i="3"/>
  <c r="R19" i="4"/>
  <c r="R20" i="4" s="1"/>
  <c r="R37" i="4"/>
  <c r="Q407" i="4"/>
  <c r="R40" i="4"/>
  <c r="Q40" i="4"/>
  <c r="Q34" i="3"/>
  <c r="S34" i="3"/>
  <c r="Q39" i="3"/>
  <c r="Q14" i="3"/>
  <c r="Q36" i="4"/>
  <c r="S386" i="3"/>
  <c r="S387" i="3" s="1"/>
  <c r="Q385" i="3"/>
  <c r="Q37" i="3"/>
  <c r="S26" i="3"/>
  <c r="Q26" i="3"/>
  <c r="S20" i="3"/>
  <c r="S28" i="3"/>
  <c r="S64" i="3"/>
  <c r="S22" i="3"/>
  <c r="S49" i="3"/>
  <c r="S50" i="3" s="1"/>
  <c r="S51" i="3" s="1"/>
  <c r="S52" i="3" s="1"/>
  <c r="S53" i="3" s="1"/>
  <c r="S54" i="3" s="1"/>
  <c r="S55" i="3" s="1"/>
  <c r="S56" i="3" s="1"/>
  <c r="S57" i="3" s="1"/>
  <c r="S58" i="3" s="1"/>
  <c r="S59" i="3" s="1"/>
  <c r="S60" i="3" s="1"/>
  <c r="S61" i="3" s="1"/>
  <c r="S62" i="3" s="1"/>
  <c r="S17" i="3"/>
  <c r="S18" i="3" s="1"/>
  <c r="S42" i="3"/>
  <c r="S43" i="3" s="1"/>
  <c r="R387" i="4"/>
  <c r="R388" i="4" s="1"/>
  <c r="R389" i="4" s="1"/>
  <c r="R390" i="4" s="1"/>
  <c r="R391" i="4" s="1"/>
  <c r="R392" i="4" s="1"/>
  <c r="R393" i="4" s="1"/>
  <c r="R394" i="4" s="1"/>
  <c r="R395" i="4" s="1"/>
  <c r="R396" i="4" s="1"/>
  <c r="R397" i="4" s="1"/>
  <c r="R398" i="4" s="1"/>
  <c r="R399" i="4" s="1"/>
  <c r="R400" i="4" s="1"/>
  <c r="R401" i="4" s="1"/>
  <c r="R402" i="4" s="1"/>
  <c r="R403" i="4" s="1"/>
  <c r="R404" i="4" s="1"/>
  <c r="R405" i="4" s="1"/>
  <c r="R406" i="4" s="1"/>
  <c r="S251" i="3"/>
  <c r="S328" i="3"/>
  <c r="S329" i="3" s="1"/>
  <c r="S330" i="3" s="1"/>
  <c r="S331" i="3" s="1"/>
  <c r="S332" i="3" s="1"/>
  <c r="S333" i="3" s="1"/>
  <c r="S334" i="3" s="1"/>
  <c r="S335" i="3" s="1"/>
  <c r="S336" i="3" s="1"/>
  <c r="S337" i="3" s="1"/>
  <c r="S338" i="3" s="1"/>
  <c r="S339" i="3" s="1"/>
  <c r="S340" i="3" s="1"/>
  <c r="S341" i="3" s="1"/>
  <c r="S342" i="3" s="1"/>
  <c r="S343" i="3" s="1"/>
  <c r="S344" i="3" s="1"/>
  <c r="S345" i="3" s="1"/>
  <c r="S346" i="3" s="1"/>
  <c r="S347" i="3" s="1"/>
  <c r="S348" i="3" s="1"/>
  <c r="S349" i="3" s="1"/>
  <c r="S350" i="3" s="1"/>
  <c r="S351" i="3" s="1"/>
  <c r="S352" i="3" s="1"/>
  <c r="S353" i="3" s="1"/>
  <c r="S354" i="3" s="1"/>
  <c r="S355" i="3" s="1"/>
  <c r="S356" i="3" s="1"/>
  <c r="S357" i="3" s="1"/>
  <c r="S358" i="3" s="1"/>
  <c r="S359" i="3" s="1"/>
  <c r="S360" i="3" s="1"/>
  <c r="S361" i="3" s="1"/>
  <c r="S362" i="3" s="1"/>
  <c r="S363" i="3" s="1"/>
  <c r="S364" i="3" s="1"/>
  <c r="S365" i="3" s="1"/>
  <c r="S366" i="3" s="1"/>
  <c r="S367" i="3" s="1"/>
  <c r="S368" i="3" s="1"/>
  <c r="S369" i="3" s="1"/>
  <c r="S370" i="3" s="1"/>
  <c r="S371" i="3" s="1"/>
  <c r="S372" i="3" s="1"/>
  <c r="S373" i="3" s="1"/>
  <c r="S374" i="3" s="1"/>
  <c r="S375" i="3" s="1"/>
  <c r="S376" i="3" s="1"/>
  <c r="S377" i="3" s="1"/>
  <c r="S378" i="3" s="1"/>
  <c r="S379" i="3" s="1"/>
  <c r="S380" i="3" s="1"/>
  <c r="S381" i="3" s="1"/>
  <c r="S382" i="3" s="1"/>
  <c r="S383" i="3" s="1"/>
  <c r="S384" i="3" s="1"/>
  <c r="S31" i="3"/>
  <c r="S32" i="3" s="1"/>
  <c r="S33" i="3" s="1"/>
  <c r="S264" i="3"/>
  <c r="Q63" i="4"/>
  <c r="R63" i="4"/>
  <c r="R64" i="4" s="1"/>
  <c r="R65" i="4" s="1"/>
  <c r="R66" i="4" s="1"/>
  <c r="R67" i="4" s="1"/>
  <c r="R68" i="4" s="1"/>
  <c r="R69" i="4" s="1"/>
  <c r="R70" i="4" s="1"/>
  <c r="R71" i="4" s="1"/>
  <c r="R72" i="4" s="1"/>
  <c r="R73" i="4" s="1"/>
  <c r="R74" i="4" s="1"/>
  <c r="R75" i="4" s="1"/>
  <c r="R76" i="4" s="1"/>
  <c r="R77" i="4" s="1"/>
  <c r="R78" i="4" s="1"/>
  <c r="R79" i="4" s="1"/>
  <c r="R80" i="4" s="1"/>
  <c r="R81" i="4" s="1"/>
  <c r="R82" i="4" s="1"/>
  <c r="R83" i="4" s="1"/>
  <c r="R84" i="4" s="1"/>
  <c r="R85" i="4" s="1"/>
  <c r="R86" i="4" s="1"/>
  <c r="R87" i="4" s="1"/>
  <c r="R88" i="4" s="1"/>
  <c r="R89" i="4" s="1"/>
  <c r="R90" i="4" s="1"/>
  <c r="R91" i="4" s="1"/>
  <c r="R92" i="4" s="1"/>
  <c r="R93" i="4" s="1"/>
  <c r="R94" i="4" s="1"/>
  <c r="R95" i="4" s="1"/>
  <c r="R96" i="4" s="1"/>
  <c r="R97" i="4" s="1"/>
  <c r="R98" i="4" s="1"/>
  <c r="R99" i="4" s="1"/>
  <c r="R100" i="4" s="1"/>
  <c r="R101" i="4" s="1"/>
  <c r="R102" i="4" s="1"/>
  <c r="R103" i="4" s="1"/>
  <c r="R104" i="4" s="1"/>
  <c r="R105" i="4" s="1"/>
  <c r="R106" i="4" s="1"/>
  <c r="R107" i="4" s="1"/>
  <c r="R108" i="4" s="1"/>
  <c r="R109" i="4" s="1"/>
  <c r="R110" i="4" s="1"/>
  <c r="R111" i="4" s="1"/>
  <c r="R112" i="4" s="1"/>
  <c r="R113" i="4" s="1"/>
  <c r="R114" i="4" s="1"/>
  <c r="R115" i="4" s="1"/>
  <c r="R116" i="4" s="1"/>
  <c r="R117" i="4" s="1"/>
  <c r="R118" i="4" s="1"/>
  <c r="R119" i="4" s="1"/>
  <c r="R120" i="4" s="1"/>
  <c r="R121" i="4" s="1"/>
  <c r="R122" i="4" s="1"/>
  <c r="R123" i="4" s="1"/>
  <c r="R124" i="4" s="1"/>
  <c r="R125" i="4" s="1"/>
  <c r="R126" i="4" s="1"/>
  <c r="R127" i="4" s="1"/>
  <c r="R128" i="4" s="1"/>
  <c r="R129" i="4" s="1"/>
  <c r="R130" i="4" s="1"/>
  <c r="R131" i="4" s="1"/>
  <c r="R132" i="4" s="1"/>
  <c r="R133" i="4" s="1"/>
  <c r="R134" i="4" s="1"/>
  <c r="R135" i="4" s="1"/>
  <c r="R136" i="4" s="1"/>
  <c r="R137" i="4" s="1"/>
  <c r="R138" i="4" s="1"/>
  <c r="R139" i="4" s="1"/>
  <c r="R140" i="4" s="1"/>
  <c r="R141" i="4" s="1"/>
  <c r="R142" i="4" s="1"/>
  <c r="R143" i="4" s="1"/>
  <c r="R144" i="4" s="1"/>
  <c r="R145" i="4" s="1"/>
  <c r="R146" i="4" s="1"/>
  <c r="R147" i="4" s="1"/>
  <c r="R148" i="4" s="1"/>
  <c r="R149" i="4" s="1"/>
  <c r="R150" i="4" s="1"/>
  <c r="R151" i="4" s="1"/>
  <c r="R152" i="4" s="1"/>
  <c r="R153" i="4" s="1"/>
  <c r="R154" i="4" s="1"/>
  <c r="R155" i="4" s="1"/>
  <c r="R156" i="4" s="1"/>
  <c r="R157" i="4" s="1"/>
  <c r="R158" i="4" s="1"/>
  <c r="R159" i="4" s="1"/>
  <c r="R160" i="4" s="1"/>
  <c r="R161" i="4" s="1"/>
  <c r="R162" i="4" s="1"/>
  <c r="R163" i="4" s="1"/>
  <c r="R164" i="4" s="1"/>
  <c r="R165" i="4" s="1"/>
  <c r="R166" i="4" s="1"/>
  <c r="R167" i="4" s="1"/>
  <c r="R168" i="4" s="1"/>
  <c r="R169" i="4" s="1"/>
  <c r="R170" i="4" s="1"/>
  <c r="R171" i="4" s="1"/>
  <c r="R172" i="4" s="1"/>
  <c r="R173" i="4" s="1"/>
  <c r="R174" i="4" s="1"/>
  <c r="R175" i="4" s="1"/>
  <c r="R176" i="4" s="1"/>
  <c r="R177" i="4" s="1"/>
  <c r="R178" i="4" s="1"/>
  <c r="R179" i="4" s="1"/>
  <c r="R180" i="4" s="1"/>
  <c r="R181" i="4" s="1"/>
  <c r="R182" i="4" s="1"/>
  <c r="R183" i="4" s="1"/>
  <c r="R184" i="4" s="1"/>
  <c r="R185" i="4" s="1"/>
  <c r="R186" i="4" s="1"/>
  <c r="R187" i="4" s="1"/>
  <c r="R188" i="4" s="1"/>
  <c r="R189" i="4" s="1"/>
  <c r="R190" i="4" s="1"/>
  <c r="R191" i="4" s="1"/>
  <c r="R192" i="4" s="1"/>
  <c r="R193" i="4" s="1"/>
  <c r="R194" i="4" s="1"/>
  <c r="R195" i="4" s="1"/>
  <c r="R196" i="4" s="1"/>
  <c r="R197" i="4" s="1"/>
  <c r="R198" i="4" s="1"/>
  <c r="R199" i="4" s="1"/>
  <c r="R200" i="4" s="1"/>
  <c r="R201" i="4" s="1"/>
  <c r="R202" i="4" s="1"/>
  <c r="R203" i="4" s="1"/>
  <c r="R204" i="4" s="1"/>
  <c r="R205" i="4" s="1"/>
  <c r="R206" i="4" s="1"/>
  <c r="R207" i="4" s="1"/>
  <c r="R208" i="4" s="1"/>
  <c r="R209" i="4" s="1"/>
  <c r="R210" i="4" s="1"/>
  <c r="R211" i="4" s="1"/>
  <c r="R212" i="4" s="1"/>
  <c r="R213" i="4" s="1"/>
  <c r="R214" i="4" s="1"/>
  <c r="R215" i="4" s="1"/>
  <c r="R216" i="4" s="1"/>
  <c r="R217" i="4" s="1"/>
  <c r="R218" i="4" s="1"/>
  <c r="R219" i="4" s="1"/>
  <c r="R220" i="4" s="1"/>
  <c r="R221" i="4" s="1"/>
  <c r="R222" i="4" s="1"/>
  <c r="R223" i="4" s="1"/>
  <c r="R224" i="4" s="1"/>
  <c r="R225" i="4" s="1"/>
  <c r="R226" i="4" s="1"/>
  <c r="R227" i="4" s="1"/>
  <c r="R228" i="4" s="1"/>
  <c r="R229" i="4" s="1"/>
  <c r="R230" i="4" s="1"/>
  <c r="R231" i="4" s="1"/>
  <c r="R232" i="4" s="1"/>
  <c r="R233" i="4" s="1"/>
  <c r="R234" i="4" s="1"/>
  <c r="R235" i="4" s="1"/>
  <c r="R236" i="4" s="1"/>
  <c r="R237" i="4" s="1"/>
  <c r="R238" i="4" s="1"/>
  <c r="R239" i="4" s="1"/>
  <c r="R240" i="4" s="1"/>
  <c r="R241" i="4" s="1"/>
  <c r="Q30" i="4"/>
  <c r="R30" i="4"/>
  <c r="R31" i="4" s="1"/>
  <c r="R32" i="4" s="1"/>
  <c r="R33" i="4" s="1"/>
  <c r="Q47" i="4"/>
  <c r="R47" i="4"/>
  <c r="Q35" i="4"/>
  <c r="R35" i="4"/>
  <c r="Q250" i="4"/>
  <c r="R250" i="4"/>
  <c r="R251" i="4" s="1"/>
  <c r="R252" i="4" s="1"/>
  <c r="R253" i="4" s="1"/>
  <c r="R254" i="4" s="1"/>
  <c r="R255" i="4" s="1"/>
  <c r="R256" i="4" s="1"/>
  <c r="R257" i="4" s="1"/>
  <c r="R258" i="4" s="1"/>
  <c r="R259" i="4" s="1"/>
  <c r="R260" i="4" s="1"/>
  <c r="R261" i="4" s="1"/>
  <c r="R262" i="4" s="1"/>
  <c r="Q27" i="4"/>
  <c r="R27" i="4"/>
  <c r="R28" i="4" s="1"/>
  <c r="R29" i="4" s="1"/>
  <c r="Q45" i="4"/>
  <c r="R45" i="4"/>
  <c r="Q15" i="4"/>
  <c r="R15" i="4"/>
  <c r="Q48" i="4"/>
  <c r="R48" i="4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Q21" i="4"/>
  <c r="R21" i="4"/>
  <c r="R22" i="4" s="1"/>
  <c r="R23" i="4" s="1"/>
  <c r="R24" i="4" s="1"/>
  <c r="R25" i="4" s="1"/>
  <c r="Q39" i="4"/>
  <c r="R39" i="4"/>
  <c r="Q263" i="4"/>
  <c r="R263" i="4"/>
  <c r="R264" i="4" s="1"/>
  <c r="R265" i="4" s="1"/>
  <c r="R266" i="4" s="1"/>
  <c r="R267" i="4" s="1"/>
  <c r="R268" i="4" s="1"/>
  <c r="R269" i="4" s="1"/>
  <c r="R270" i="4" s="1"/>
  <c r="R271" i="4" s="1"/>
  <c r="R272" i="4" s="1"/>
  <c r="R273" i="4" s="1"/>
  <c r="R274" i="4" s="1"/>
  <c r="R275" i="4" s="1"/>
  <c r="R276" i="4" s="1"/>
  <c r="R277" i="4" s="1"/>
  <c r="R278" i="4" s="1"/>
  <c r="R279" i="4" s="1"/>
  <c r="R280" i="4" s="1"/>
  <c r="R281" i="4" s="1"/>
  <c r="R282" i="4" s="1"/>
  <c r="R283" i="4" s="1"/>
  <c r="R284" i="4" s="1"/>
  <c r="R285" i="4" s="1"/>
  <c r="R286" i="4" s="1"/>
  <c r="R287" i="4" s="1"/>
  <c r="R288" i="4" s="1"/>
  <c r="R289" i="4" s="1"/>
  <c r="R290" i="4" s="1"/>
  <c r="R291" i="4" s="1"/>
  <c r="R292" i="4" s="1"/>
  <c r="R293" i="4" s="1"/>
  <c r="R294" i="4" s="1"/>
  <c r="R295" i="4" s="1"/>
  <c r="R296" i="4" s="1"/>
  <c r="R297" i="4" s="1"/>
  <c r="R298" i="4" s="1"/>
  <c r="R299" i="4" s="1"/>
  <c r="R300" i="4" s="1"/>
  <c r="R301" i="4" s="1"/>
  <c r="R302" i="4" s="1"/>
  <c r="R303" i="4" s="1"/>
  <c r="R304" i="4" s="1"/>
  <c r="R305" i="4" s="1"/>
  <c r="R306" i="4" s="1"/>
  <c r="R307" i="4" s="1"/>
  <c r="R308" i="4" s="1"/>
  <c r="R309" i="4" s="1"/>
  <c r="R310" i="4" s="1"/>
  <c r="R311" i="4" s="1"/>
  <c r="R312" i="4" s="1"/>
  <c r="R313" i="4" s="1"/>
  <c r="R314" i="4" s="1"/>
  <c r="R315" i="4" s="1"/>
  <c r="R316" i="4" s="1"/>
  <c r="R317" i="4" s="1"/>
  <c r="R318" i="4" s="1"/>
  <c r="R319" i="4" s="1"/>
  <c r="R320" i="4" s="1"/>
  <c r="R321" i="4" s="1"/>
  <c r="R322" i="4" s="1"/>
  <c r="R323" i="4" s="1"/>
  <c r="R324" i="4" s="1"/>
  <c r="R325" i="4" s="1"/>
  <c r="Q326" i="4"/>
  <c r="R326" i="4"/>
  <c r="Q327" i="4"/>
  <c r="R327" i="4"/>
  <c r="R328" i="4" s="1"/>
  <c r="R329" i="4" s="1"/>
  <c r="R330" i="4" s="1"/>
  <c r="R331" i="4" s="1"/>
  <c r="R332" i="4" s="1"/>
  <c r="R333" i="4" s="1"/>
  <c r="R334" i="4" s="1"/>
  <c r="R335" i="4" s="1"/>
  <c r="R336" i="4" s="1"/>
  <c r="R337" i="4" s="1"/>
  <c r="R338" i="4" s="1"/>
  <c r="R339" i="4" s="1"/>
  <c r="R340" i="4" s="1"/>
  <c r="R341" i="4" s="1"/>
  <c r="R342" i="4" s="1"/>
  <c r="R343" i="4" s="1"/>
  <c r="R344" i="4" s="1"/>
  <c r="R345" i="4" s="1"/>
  <c r="R346" i="4" s="1"/>
  <c r="R347" i="4" s="1"/>
  <c r="R348" i="4" s="1"/>
  <c r="R349" i="4" s="1"/>
  <c r="R350" i="4" s="1"/>
  <c r="R351" i="4" s="1"/>
  <c r="R352" i="4" s="1"/>
  <c r="R353" i="4" s="1"/>
  <c r="R354" i="4" s="1"/>
  <c r="R355" i="4" s="1"/>
  <c r="R356" i="4" s="1"/>
  <c r="R357" i="4" s="1"/>
  <c r="R358" i="4" s="1"/>
  <c r="R359" i="4" s="1"/>
  <c r="R360" i="4" s="1"/>
  <c r="R361" i="4" s="1"/>
  <c r="R362" i="4" s="1"/>
  <c r="R363" i="4" s="1"/>
  <c r="R364" i="4" s="1"/>
  <c r="R365" i="4" s="1"/>
  <c r="R366" i="4" s="1"/>
  <c r="R367" i="4" s="1"/>
  <c r="R368" i="4" s="1"/>
  <c r="R369" i="4" s="1"/>
  <c r="R370" i="4" s="1"/>
  <c r="R371" i="4" s="1"/>
  <c r="R372" i="4" s="1"/>
  <c r="R373" i="4" s="1"/>
  <c r="R374" i="4" s="1"/>
  <c r="R375" i="4" s="1"/>
  <c r="R376" i="4" s="1"/>
  <c r="R377" i="4" s="1"/>
  <c r="R378" i="4" s="1"/>
  <c r="R379" i="4" s="1"/>
  <c r="R380" i="4" s="1"/>
  <c r="R381" i="4" s="1"/>
  <c r="R382" i="4" s="1"/>
  <c r="R383" i="4" s="1"/>
  <c r="R384" i="4" s="1"/>
  <c r="Q41" i="4"/>
  <c r="R41" i="4"/>
  <c r="R42" i="4" s="1"/>
  <c r="R43" i="4" s="1"/>
  <c r="R17" i="4"/>
  <c r="R18" i="4" s="1"/>
  <c r="Q44" i="4"/>
  <c r="R44" i="4"/>
  <c r="L429" i="4"/>
  <c r="Q429" i="4" s="1"/>
  <c r="Q48" i="3"/>
  <c r="Q47" i="3"/>
  <c r="Q27" i="3"/>
  <c r="Q327" i="3"/>
  <c r="Q45" i="3"/>
  <c r="Q63" i="3"/>
  <c r="Q19" i="3"/>
  <c r="Q38" i="3"/>
  <c r="Q21" i="3"/>
  <c r="Q41" i="3"/>
  <c r="Q36" i="3"/>
  <c r="Q16" i="3"/>
  <c r="Q15" i="3"/>
  <c r="Q35" i="3"/>
  <c r="Q40" i="3"/>
  <c r="Q46" i="3"/>
  <c r="Q13" i="3"/>
  <c r="Q30" i="3"/>
  <c r="S29" i="3" l="1"/>
  <c r="S65" i="3"/>
  <c r="S388" i="3"/>
  <c r="S410" i="3"/>
  <c r="S23" i="3"/>
  <c r="S265" i="3"/>
  <c r="S266" i="3" s="1"/>
  <c r="S267" i="3" s="1"/>
  <c r="S268" i="3" s="1"/>
  <c r="S269" i="3" s="1"/>
  <c r="S270" i="3" s="1"/>
  <c r="S271" i="3" s="1"/>
  <c r="S272" i="3" s="1"/>
  <c r="S273" i="3" s="1"/>
  <c r="S274" i="3" s="1"/>
  <c r="S275" i="3" s="1"/>
  <c r="S276" i="3" s="1"/>
  <c r="S277" i="3" s="1"/>
  <c r="S278" i="3" s="1"/>
  <c r="S279" i="3" s="1"/>
  <c r="S280" i="3" s="1"/>
  <c r="S281" i="3" s="1"/>
  <c r="S282" i="3" s="1"/>
  <c r="S283" i="3" s="1"/>
  <c r="S284" i="3" s="1"/>
  <c r="S285" i="3" s="1"/>
  <c r="S286" i="3" s="1"/>
  <c r="S287" i="3" s="1"/>
  <c r="S288" i="3" s="1"/>
  <c r="S289" i="3" s="1"/>
  <c r="S290" i="3" s="1"/>
  <c r="S291" i="3" s="1"/>
  <c r="S292" i="3" s="1"/>
  <c r="S293" i="3" s="1"/>
  <c r="S294" i="3" s="1"/>
  <c r="S295" i="3" s="1"/>
  <c r="S296" i="3" s="1"/>
  <c r="S297" i="3" s="1"/>
  <c r="S298" i="3" s="1"/>
  <c r="S299" i="3" s="1"/>
  <c r="S300" i="3" s="1"/>
  <c r="S301" i="3" s="1"/>
  <c r="S302" i="3" s="1"/>
  <c r="S303" i="3" s="1"/>
  <c r="S304" i="3" s="1"/>
  <c r="S305" i="3" s="1"/>
  <c r="S306" i="3" s="1"/>
  <c r="S307" i="3" s="1"/>
  <c r="S308" i="3" s="1"/>
  <c r="S309" i="3" s="1"/>
  <c r="S310" i="3" s="1"/>
  <c r="S311" i="3" s="1"/>
  <c r="S312" i="3" s="1"/>
  <c r="S313" i="3" s="1"/>
  <c r="S314" i="3" s="1"/>
  <c r="S315" i="3" s="1"/>
  <c r="S316" i="3" s="1"/>
  <c r="S317" i="3" s="1"/>
  <c r="S318" i="3" s="1"/>
  <c r="S319" i="3" s="1"/>
  <c r="S320" i="3" s="1"/>
  <c r="S321" i="3" s="1"/>
  <c r="S322" i="3" s="1"/>
  <c r="S323" i="3" s="1"/>
  <c r="S324" i="3" s="1"/>
  <c r="S325" i="3" s="1"/>
  <c r="S245" i="3"/>
  <c r="S246" i="3" s="1"/>
  <c r="S247" i="3" s="1"/>
  <c r="S248" i="3" s="1"/>
  <c r="S249" i="3" s="1"/>
  <c r="S252" i="3"/>
  <c r="S253" i="3" s="1"/>
  <c r="S254" i="3" s="1"/>
  <c r="S255" i="3" s="1"/>
  <c r="S256" i="3" s="1"/>
  <c r="S257" i="3" s="1"/>
  <c r="S258" i="3" s="1"/>
  <c r="S259" i="3" s="1"/>
  <c r="S260" i="3" s="1"/>
  <c r="S261" i="3" s="1"/>
  <c r="S262" i="3" s="1"/>
  <c r="R429" i="4"/>
  <c r="R430" i="4" s="1"/>
  <c r="R431" i="4" s="1"/>
  <c r="R432" i="4" s="1"/>
  <c r="R433" i="4" s="1"/>
  <c r="R434" i="4" s="1"/>
  <c r="R435" i="4" s="1"/>
  <c r="R436" i="4" s="1"/>
  <c r="R437" i="4" s="1"/>
  <c r="R438" i="4" s="1"/>
  <c r="R439" i="4" s="1"/>
  <c r="R440" i="4" s="1"/>
  <c r="R441" i="4" s="1"/>
  <c r="R442" i="4" s="1"/>
  <c r="R443" i="4" s="1"/>
  <c r="R444" i="4" s="1"/>
  <c r="R445" i="4" s="1"/>
  <c r="R446" i="4" s="1"/>
  <c r="R447" i="4" s="1"/>
  <c r="R448" i="4" s="1"/>
  <c r="R449" i="4" s="1"/>
  <c r="R450" i="4" s="1"/>
  <c r="R451" i="4" s="1"/>
  <c r="R452" i="4" s="1"/>
  <c r="R453" i="4" s="1"/>
  <c r="R454" i="4" s="1"/>
  <c r="R455" i="4" s="1"/>
  <c r="R456" i="4" s="1"/>
  <c r="R457" i="4" s="1"/>
  <c r="R458" i="4" s="1"/>
  <c r="R459" i="4" s="1"/>
  <c r="R460" i="4" s="1"/>
  <c r="R461" i="4" s="1"/>
  <c r="R462" i="4" s="1"/>
  <c r="R463" i="4" s="1"/>
  <c r="R464" i="4" s="1"/>
  <c r="R465" i="4" s="1"/>
  <c r="R466" i="4" s="1"/>
  <c r="R467" i="4" s="1"/>
  <c r="R468" i="4" s="1"/>
  <c r="R469" i="4" s="1"/>
  <c r="R470" i="4" s="1"/>
  <c r="R471" i="4" s="1"/>
  <c r="R472" i="4" s="1"/>
  <c r="R473" i="4" s="1"/>
  <c r="R474" i="4" s="1"/>
  <c r="R475" i="4" s="1"/>
  <c r="R476" i="4" s="1"/>
  <c r="R477" i="4" s="1"/>
  <c r="R478" i="4" s="1"/>
  <c r="R479" i="4" s="1"/>
  <c r="R480" i="4" s="1"/>
  <c r="R481" i="4" s="1"/>
  <c r="R482" i="4" s="1"/>
  <c r="R483" i="4" s="1"/>
  <c r="R484" i="4" s="1"/>
  <c r="R485" i="4" s="1"/>
  <c r="R486" i="4" s="1"/>
  <c r="R487" i="4" s="1"/>
  <c r="R488" i="4" s="1"/>
  <c r="R489" i="4" s="1"/>
  <c r="R490" i="4" s="1"/>
  <c r="R491" i="4" s="1"/>
  <c r="R492" i="4" s="1"/>
  <c r="R493" i="4" s="1"/>
  <c r="R494" i="4" s="1"/>
  <c r="R495" i="4" s="1"/>
  <c r="R496" i="4" s="1"/>
  <c r="R497" i="4" s="1"/>
  <c r="R498" i="4" s="1"/>
  <c r="R499" i="4" s="1"/>
  <c r="R500" i="4" s="1"/>
  <c r="R501" i="4" s="1"/>
  <c r="R502" i="4" s="1"/>
  <c r="R503" i="4" s="1"/>
  <c r="R504" i="4" s="1"/>
  <c r="R505" i="4" s="1"/>
  <c r="R506" i="4" s="1"/>
  <c r="R507" i="4" s="1"/>
  <c r="R508" i="4" s="1"/>
  <c r="R509" i="4" s="1"/>
  <c r="R510" i="4" s="1"/>
  <c r="R511" i="4" s="1"/>
  <c r="R512" i="4" s="1"/>
  <c r="R513" i="4" s="1"/>
  <c r="R514" i="4" s="1"/>
  <c r="R515" i="4" s="1"/>
  <c r="R516" i="4" s="1"/>
  <c r="R517" i="4" s="1"/>
  <c r="R518" i="4" s="1"/>
  <c r="R519" i="4" s="1"/>
  <c r="R520" i="4" s="1"/>
  <c r="R521" i="4" s="1"/>
  <c r="R522" i="4" s="1"/>
  <c r="R523" i="4" s="1"/>
  <c r="R524" i="4" s="1"/>
  <c r="R525" i="4" s="1"/>
  <c r="R526" i="4" s="1"/>
  <c r="R527" i="4" s="1"/>
  <c r="R528" i="4" s="1"/>
  <c r="R529" i="4" s="1"/>
  <c r="R530" i="4" s="1"/>
  <c r="R531" i="4" s="1"/>
  <c r="R532" i="4" s="1"/>
  <c r="R533" i="4" s="1"/>
  <c r="R534" i="4" s="1"/>
  <c r="R535" i="4" s="1"/>
  <c r="R536" i="4" s="1"/>
  <c r="R537" i="4" s="1"/>
  <c r="R538" i="4" s="1"/>
  <c r="R539" i="4" s="1"/>
  <c r="R540" i="4" s="1"/>
  <c r="R541" i="4" s="1"/>
  <c r="R542" i="4" s="1"/>
  <c r="R543" i="4" s="1"/>
  <c r="R544" i="4" s="1"/>
  <c r="R545" i="4" s="1"/>
  <c r="R546" i="4" s="1"/>
  <c r="R547" i="4" s="1"/>
  <c r="R548" i="4" s="1"/>
  <c r="R549" i="4" s="1"/>
  <c r="R550" i="4" s="1"/>
  <c r="R551" i="4" s="1"/>
  <c r="R552" i="4" s="1"/>
  <c r="R553" i="4" s="1"/>
  <c r="R554" i="4" s="1"/>
  <c r="R555" i="4" s="1"/>
  <c r="R556" i="4" s="1"/>
  <c r="R557" i="4" s="1"/>
  <c r="R558" i="4" s="1"/>
  <c r="R559" i="4" s="1"/>
  <c r="R560" i="4" s="1"/>
  <c r="R561" i="4" s="1"/>
  <c r="R562" i="4" s="1"/>
  <c r="R563" i="4" s="1"/>
  <c r="R564" i="4" s="1"/>
  <c r="R565" i="4" s="1"/>
  <c r="R566" i="4" s="1"/>
  <c r="R567" i="4" s="1"/>
  <c r="R568" i="4" s="1"/>
  <c r="R569" i="4" s="1"/>
  <c r="R570" i="4" s="1"/>
  <c r="R571" i="4" s="1"/>
  <c r="R572" i="4" s="1"/>
  <c r="R573" i="4" s="1"/>
  <c r="R574" i="4" s="1"/>
  <c r="R575" i="4" s="1"/>
  <c r="R576" i="4" s="1"/>
  <c r="R577" i="4" s="1"/>
  <c r="R578" i="4" s="1"/>
  <c r="S66" i="3" l="1"/>
  <c r="S24" i="3"/>
  <c r="S25" i="3" s="1"/>
  <c r="S411" i="3"/>
  <c r="S389" i="3"/>
  <c r="S67" i="3" l="1"/>
  <c r="S412" i="3"/>
  <c r="S390" i="3"/>
  <c r="S68" i="3" l="1"/>
  <c r="S413" i="3"/>
  <c r="S391" i="3"/>
  <c r="S69" i="3" l="1"/>
  <c r="S392" i="3"/>
  <c r="S393" i="3" s="1"/>
  <c r="S394" i="3" s="1"/>
  <c r="S395" i="3" s="1"/>
  <c r="S396" i="3" s="1"/>
  <c r="S397" i="3" s="1"/>
  <c r="S398" i="3" s="1"/>
  <c r="S399" i="3" s="1"/>
  <c r="S400" i="3" s="1"/>
  <c r="S401" i="3" s="1"/>
  <c r="S402" i="3" s="1"/>
  <c r="S403" i="3" s="1"/>
  <c r="S404" i="3" s="1"/>
  <c r="S405" i="3" s="1"/>
  <c r="S406" i="3" s="1"/>
  <c r="S414" i="3"/>
  <c r="S70" i="3" l="1"/>
  <c r="S415" i="3"/>
  <c r="S71" i="3" l="1"/>
  <c r="S416" i="3"/>
  <c r="S417" i="3" s="1"/>
  <c r="S418" i="3" s="1"/>
  <c r="S419" i="3" s="1"/>
  <c r="S420" i="3" s="1"/>
  <c r="S421" i="3" s="1"/>
  <c r="S422" i="3" s="1"/>
  <c r="S423" i="3" s="1"/>
  <c r="S424" i="3" s="1"/>
  <c r="S425" i="3" s="1"/>
  <c r="S426" i="3" s="1"/>
  <c r="S427" i="3" s="1"/>
  <c r="S428" i="3" s="1"/>
  <c r="S429" i="3" s="1"/>
  <c r="S430" i="3" s="1"/>
  <c r="S431" i="3" s="1"/>
  <c r="S432" i="3" s="1"/>
  <c r="S433" i="3" s="1"/>
  <c r="S434" i="3" s="1"/>
  <c r="S435" i="3" s="1"/>
  <c r="S436" i="3" s="1"/>
  <c r="S437" i="3" s="1"/>
  <c r="S438" i="3" s="1"/>
  <c r="S439" i="3" s="1"/>
  <c r="S440" i="3" s="1"/>
  <c r="S441" i="3" s="1"/>
  <c r="S442" i="3" s="1"/>
  <c r="S443" i="3" s="1"/>
  <c r="S444" i="3" s="1"/>
  <c r="S445" i="3" s="1"/>
  <c r="S446" i="3" s="1"/>
  <c r="S447" i="3" s="1"/>
  <c r="S448" i="3" s="1"/>
  <c r="S449" i="3" s="1"/>
  <c r="S450" i="3" s="1"/>
  <c r="S451" i="3" s="1"/>
  <c r="S452" i="3" s="1"/>
  <c r="S453" i="3" s="1"/>
  <c r="S454" i="3" s="1"/>
  <c r="S455" i="3" s="1"/>
  <c r="S456" i="3" s="1"/>
  <c r="S457" i="3" s="1"/>
  <c r="S458" i="3" s="1"/>
  <c r="S459" i="3" s="1"/>
  <c r="S460" i="3" s="1"/>
  <c r="S461" i="3" s="1"/>
  <c r="S462" i="3" s="1"/>
  <c r="S463" i="3" s="1"/>
  <c r="S464" i="3" s="1"/>
  <c r="S465" i="3" s="1"/>
  <c r="S466" i="3" s="1"/>
  <c r="S467" i="3" s="1"/>
  <c r="S468" i="3" s="1"/>
  <c r="S469" i="3" s="1"/>
  <c r="S470" i="3" s="1"/>
  <c r="S471" i="3" s="1"/>
  <c r="S472" i="3" s="1"/>
  <c r="S473" i="3" s="1"/>
  <c r="S474" i="3" s="1"/>
  <c r="S475" i="3" s="1"/>
  <c r="S476" i="3" s="1"/>
  <c r="S477" i="3" s="1"/>
  <c r="S478" i="3" s="1"/>
  <c r="S479" i="3" s="1"/>
  <c r="S480" i="3" s="1"/>
  <c r="S481" i="3" s="1"/>
  <c r="S482" i="3" s="1"/>
  <c r="S483" i="3" s="1"/>
  <c r="S484" i="3" s="1"/>
  <c r="S485" i="3" s="1"/>
  <c r="S486" i="3" s="1"/>
  <c r="S487" i="3" s="1"/>
  <c r="S488" i="3" s="1"/>
  <c r="S489" i="3" s="1"/>
  <c r="S490" i="3" s="1"/>
  <c r="S491" i="3" s="1"/>
  <c r="S492" i="3" s="1"/>
  <c r="S493" i="3" s="1"/>
  <c r="S494" i="3" s="1"/>
  <c r="S495" i="3" s="1"/>
  <c r="S496" i="3" s="1"/>
  <c r="S497" i="3" s="1"/>
  <c r="S498" i="3" s="1"/>
  <c r="S499" i="3" s="1"/>
  <c r="S500" i="3" s="1"/>
  <c r="S501" i="3" s="1"/>
  <c r="S502" i="3" s="1"/>
  <c r="S503" i="3" s="1"/>
  <c r="S504" i="3" s="1"/>
  <c r="S505" i="3" s="1"/>
  <c r="S506" i="3" s="1"/>
  <c r="S507" i="3" s="1"/>
  <c r="S508" i="3" s="1"/>
  <c r="S509" i="3" s="1"/>
  <c r="S510" i="3" s="1"/>
  <c r="S511" i="3" s="1"/>
  <c r="S512" i="3" s="1"/>
  <c r="S513" i="3" s="1"/>
  <c r="S514" i="3" s="1"/>
  <c r="S515" i="3" s="1"/>
  <c r="S516" i="3" s="1"/>
  <c r="S517" i="3" s="1"/>
  <c r="S518" i="3" s="1"/>
  <c r="S519" i="3" s="1"/>
  <c r="S520" i="3" s="1"/>
  <c r="S521" i="3" s="1"/>
  <c r="S522" i="3" s="1"/>
  <c r="S523" i="3" s="1"/>
  <c r="S524" i="3" s="1"/>
  <c r="S525" i="3" s="1"/>
  <c r="S526" i="3" s="1"/>
  <c r="S527" i="3" s="1"/>
  <c r="S528" i="3" s="1"/>
  <c r="S529" i="3" s="1"/>
  <c r="S530" i="3" s="1"/>
  <c r="S531" i="3" s="1"/>
  <c r="S532" i="3" s="1"/>
  <c r="S533" i="3" s="1"/>
  <c r="S534" i="3" s="1"/>
  <c r="S535" i="3" s="1"/>
  <c r="S536" i="3" s="1"/>
  <c r="S537" i="3" s="1"/>
  <c r="S538" i="3" s="1"/>
  <c r="S539" i="3" s="1"/>
  <c r="S540" i="3" s="1"/>
  <c r="S541" i="3" s="1"/>
  <c r="S542" i="3" s="1"/>
  <c r="S543" i="3" s="1"/>
  <c r="S544" i="3" s="1"/>
  <c r="S545" i="3" s="1"/>
  <c r="S546" i="3" s="1"/>
  <c r="S547" i="3" s="1"/>
  <c r="S548" i="3" s="1"/>
  <c r="S549" i="3" s="1"/>
  <c r="S550" i="3" s="1"/>
  <c r="S551" i="3" s="1"/>
  <c r="S552" i="3" s="1"/>
  <c r="S553" i="3" s="1"/>
  <c r="S554" i="3" s="1"/>
  <c r="S555" i="3" s="1"/>
  <c r="S556" i="3" s="1"/>
  <c r="S557" i="3" s="1"/>
  <c r="S558" i="3" s="1"/>
  <c r="S559" i="3" s="1"/>
  <c r="S560" i="3" s="1"/>
  <c r="S561" i="3" s="1"/>
  <c r="S562" i="3" s="1"/>
  <c r="S563" i="3" s="1"/>
  <c r="S564" i="3" s="1"/>
  <c r="S565" i="3" s="1"/>
  <c r="S566" i="3" s="1"/>
  <c r="S567" i="3" s="1"/>
  <c r="S568" i="3" s="1"/>
  <c r="S569" i="3" s="1"/>
  <c r="S570" i="3" s="1"/>
  <c r="S571" i="3" s="1"/>
  <c r="S572" i="3" s="1"/>
  <c r="S573" i="3" s="1"/>
  <c r="S574" i="3" s="1"/>
  <c r="S575" i="3" s="1"/>
  <c r="S576" i="3" s="1"/>
  <c r="S577" i="3" s="1"/>
  <c r="S578" i="3" s="1"/>
  <c r="S72" i="3" l="1"/>
  <c r="S73" i="3" l="1"/>
  <c r="S74" i="3" l="1"/>
  <c r="S75" i="3" l="1"/>
  <c r="S76" i="3" l="1"/>
  <c r="S77" i="3" l="1"/>
  <c r="S78" i="3" l="1"/>
  <c r="S79" i="3" l="1"/>
  <c r="S80" i="3" l="1"/>
  <c r="S81" i="3" s="1"/>
  <c r="S82" i="3" s="1"/>
  <c r="S83" i="3" s="1"/>
  <c r="S84" i="3" s="1"/>
  <c r="S85" i="3" s="1"/>
  <c r="S86" i="3" s="1"/>
  <c r="S87" i="3" s="1"/>
  <c r="S88" i="3" s="1"/>
  <c r="S89" i="3" s="1"/>
  <c r="S90" i="3" s="1"/>
  <c r="S91" i="3" s="1"/>
  <c r="S92" i="3" s="1"/>
  <c r="S93" i="3" s="1"/>
  <c r="S94" i="3" s="1"/>
  <c r="S95" i="3" s="1"/>
  <c r="S96" i="3" s="1"/>
  <c r="S97" i="3" s="1"/>
  <c r="S98" i="3" s="1"/>
  <c r="S99" i="3" s="1"/>
  <c r="S100" i="3" s="1"/>
  <c r="S101" i="3" s="1"/>
  <c r="S102" i="3" s="1"/>
  <c r="S103" i="3" s="1"/>
  <c r="S104" i="3" s="1"/>
  <c r="S105" i="3" s="1"/>
  <c r="S106" i="3" s="1"/>
  <c r="S107" i="3" s="1"/>
  <c r="S108" i="3" s="1"/>
  <c r="S109" i="3" s="1"/>
  <c r="S110" i="3" s="1"/>
  <c r="S111" i="3" s="1"/>
  <c r="S112" i="3" s="1"/>
  <c r="S113" i="3" s="1"/>
  <c r="S114" i="3" s="1"/>
  <c r="S115" i="3" s="1"/>
  <c r="S116" i="3" s="1"/>
  <c r="S117" i="3" s="1"/>
  <c r="S118" i="3" s="1"/>
  <c r="S119" i="3" s="1"/>
  <c r="S120" i="3" s="1"/>
  <c r="S121" i="3" s="1"/>
  <c r="S122" i="3" s="1"/>
  <c r="S123" i="3" s="1"/>
  <c r="S124" i="3" s="1"/>
  <c r="S125" i="3" s="1"/>
  <c r="S126" i="3" s="1"/>
  <c r="S127" i="3" s="1"/>
  <c r="S128" i="3" s="1"/>
  <c r="S129" i="3" s="1"/>
  <c r="S130" i="3" s="1"/>
  <c r="S131" i="3" s="1"/>
  <c r="S132" i="3" s="1"/>
  <c r="S133" i="3" s="1"/>
  <c r="S134" i="3" s="1"/>
  <c r="S135" i="3" s="1"/>
  <c r="S136" i="3" s="1"/>
  <c r="S137" i="3" s="1"/>
  <c r="S138" i="3" s="1"/>
  <c r="S139" i="3" s="1"/>
  <c r="S140" i="3" s="1"/>
  <c r="S141" i="3" s="1"/>
  <c r="S142" i="3" s="1"/>
  <c r="S143" i="3" s="1"/>
  <c r="S144" i="3" s="1"/>
  <c r="S145" i="3" s="1"/>
  <c r="S146" i="3" s="1"/>
  <c r="S147" i="3" s="1"/>
  <c r="S148" i="3" s="1"/>
  <c r="S149" i="3" s="1"/>
  <c r="S150" i="3" s="1"/>
  <c r="S151" i="3" s="1"/>
  <c r="S152" i="3" s="1"/>
  <c r="S153" i="3" s="1"/>
  <c r="S154" i="3" s="1"/>
  <c r="S155" i="3" s="1"/>
  <c r="S156" i="3" s="1"/>
  <c r="S157" i="3" s="1"/>
  <c r="S158" i="3" s="1"/>
  <c r="S159" i="3" s="1"/>
  <c r="S160" i="3" s="1"/>
  <c r="S161" i="3" s="1"/>
  <c r="S162" i="3" s="1"/>
  <c r="S163" i="3" s="1"/>
  <c r="S164" i="3" s="1"/>
  <c r="S165" i="3" s="1"/>
  <c r="S166" i="3" s="1"/>
  <c r="S167" i="3" s="1"/>
  <c r="S168" i="3" s="1"/>
  <c r="S169" i="3" s="1"/>
  <c r="S170" i="3" s="1"/>
  <c r="S171" i="3" s="1"/>
  <c r="S172" i="3" s="1"/>
  <c r="S173" i="3" s="1"/>
  <c r="S174" i="3" s="1"/>
  <c r="S175" i="3" s="1"/>
  <c r="S176" i="3" s="1"/>
  <c r="S177" i="3" s="1"/>
  <c r="S178" i="3" s="1"/>
  <c r="S179" i="3" s="1"/>
  <c r="S180" i="3" s="1"/>
  <c r="S181" i="3" s="1"/>
  <c r="S182" i="3" s="1"/>
  <c r="S183" i="3" s="1"/>
  <c r="S184" i="3" s="1"/>
  <c r="S185" i="3" s="1"/>
  <c r="S186" i="3" s="1"/>
  <c r="S187" i="3" s="1"/>
  <c r="S188" i="3" s="1"/>
  <c r="S189" i="3" s="1"/>
  <c r="S190" i="3" s="1"/>
  <c r="S191" i="3" s="1"/>
  <c r="S192" i="3" s="1"/>
  <c r="S193" i="3" s="1"/>
  <c r="S194" i="3" s="1"/>
  <c r="S195" i="3" s="1"/>
  <c r="S196" i="3" s="1"/>
  <c r="S197" i="3" s="1"/>
  <c r="S198" i="3" s="1"/>
  <c r="S199" i="3" s="1"/>
  <c r="S200" i="3" s="1"/>
  <c r="S201" i="3" s="1"/>
  <c r="S202" i="3" s="1"/>
  <c r="S203" i="3" s="1"/>
  <c r="S204" i="3" s="1"/>
  <c r="S205" i="3" s="1"/>
  <c r="S206" i="3" s="1"/>
  <c r="S207" i="3" s="1"/>
  <c r="S208" i="3" s="1"/>
  <c r="S209" i="3" s="1"/>
  <c r="S210" i="3" s="1"/>
  <c r="S211" i="3" s="1"/>
  <c r="S212" i="3" s="1"/>
  <c r="S213" i="3" s="1"/>
  <c r="S214" i="3" s="1"/>
  <c r="S215" i="3" s="1"/>
  <c r="S216" i="3" s="1"/>
  <c r="S217" i="3" s="1"/>
  <c r="S218" i="3" s="1"/>
  <c r="S219" i="3" s="1"/>
  <c r="S220" i="3" s="1"/>
  <c r="S221" i="3" s="1"/>
  <c r="S222" i="3" s="1"/>
  <c r="S223" i="3" s="1"/>
  <c r="S224" i="3" s="1"/>
  <c r="S225" i="3" s="1"/>
  <c r="S226" i="3" s="1"/>
  <c r="S227" i="3" s="1"/>
  <c r="S228" i="3" s="1"/>
  <c r="S229" i="3" s="1"/>
  <c r="S230" i="3" s="1"/>
  <c r="S231" i="3" s="1"/>
  <c r="S232" i="3" s="1"/>
  <c r="S233" i="3" s="1"/>
  <c r="S234" i="3" s="1"/>
  <c r="S235" i="3" s="1"/>
  <c r="S236" i="3" s="1"/>
  <c r="S237" i="3" s="1"/>
  <c r="S238" i="3" s="1"/>
  <c r="S239" i="3" s="1"/>
  <c r="S240" i="3" s="1"/>
  <c r="S241" i="3" s="1"/>
  <c r="C5" i="6" l="1"/>
  <c r="D5" i="6"/>
  <c r="P5" i="6"/>
  <c r="AK5" i="6"/>
  <c r="AH7" i="6" s="1"/>
  <c r="P6" i="6"/>
  <c r="Q6" i="6" s="1"/>
  <c r="P7" i="6"/>
  <c r="Q7" i="6" s="1"/>
  <c r="BC7" i="6"/>
  <c r="BD7" i="6"/>
  <c r="BE7" i="6"/>
  <c r="BF7" i="6"/>
  <c r="BG7" i="6"/>
  <c r="P8" i="6"/>
  <c r="Q8" i="6" s="1"/>
  <c r="P9" i="6"/>
  <c r="Q9" i="6" s="1"/>
  <c r="AH9" i="6"/>
  <c r="BC9" i="6"/>
  <c r="BD9" i="6"/>
  <c r="BE9" i="6"/>
  <c r="BF9" i="6"/>
  <c r="BG9" i="6"/>
  <c r="BC11" i="6"/>
  <c r="BD11" i="6"/>
  <c r="BE11" i="6"/>
  <c r="BF11" i="6"/>
  <c r="BG11" i="6"/>
  <c r="AH12" i="6"/>
  <c r="G13" i="6"/>
  <c r="N13" i="6"/>
  <c r="Q13" i="6"/>
  <c r="T13" i="6"/>
  <c r="W13" i="6"/>
  <c r="Z13" i="6"/>
  <c r="N14" i="6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N72" i="6" s="1"/>
  <c r="N73" i="6" s="1"/>
  <c r="N74" i="6" s="1"/>
  <c r="N75" i="6" s="1"/>
  <c r="N76" i="6" s="1"/>
  <c r="N77" i="6" s="1"/>
  <c r="N78" i="6" s="1"/>
  <c r="N79" i="6" s="1"/>
  <c r="N80" i="6" s="1"/>
  <c r="N81" i="6" s="1"/>
  <c r="N82" i="6" s="1"/>
  <c r="N83" i="6" s="1"/>
  <c r="N84" i="6" s="1"/>
  <c r="N85" i="6" s="1"/>
  <c r="N86" i="6" s="1"/>
  <c r="N87" i="6" s="1"/>
  <c r="N88" i="6" s="1"/>
  <c r="N89" i="6" s="1"/>
  <c r="N90" i="6" s="1"/>
  <c r="N91" i="6" s="1"/>
  <c r="N92" i="6" s="1"/>
  <c r="N93" i="6" s="1"/>
  <c r="N94" i="6" s="1"/>
  <c r="N95" i="6" s="1"/>
  <c r="N96" i="6" s="1"/>
  <c r="N97" i="6" s="1"/>
  <c r="N98" i="6" s="1"/>
  <c r="N99" i="6" s="1"/>
  <c r="N100" i="6" s="1"/>
  <c r="N101" i="6" s="1"/>
  <c r="N102" i="6" s="1"/>
  <c r="N103" i="6" s="1"/>
  <c r="N104" i="6" s="1"/>
  <c r="N105" i="6" s="1"/>
  <c r="N106" i="6" s="1"/>
  <c r="N107" i="6" s="1"/>
  <c r="Q14" i="6"/>
  <c r="Q15" i="6" s="1"/>
  <c r="Q16" i="6" s="1"/>
  <c r="Q17" i="6" s="1"/>
  <c r="Q18" i="6" s="1"/>
  <c r="Q19" i="6" s="1"/>
  <c r="Q20" i="6" s="1"/>
  <c r="Q21" i="6" s="1"/>
  <c r="Q22" i="6" s="1"/>
  <c r="Q23" i="6" s="1"/>
  <c r="Q24" i="6" s="1"/>
  <c r="Q25" i="6" s="1"/>
  <c r="Q26" i="6" s="1"/>
  <c r="Q27" i="6" s="1"/>
  <c r="Q28" i="6" s="1"/>
  <c r="Q29" i="6" s="1"/>
  <c r="Q30" i="6" s="1"/>
  <c r="Q31" i="6" s="1"/>
  <c r="Q32" i="6" s="1"/>
  <c r="Q33" i="6" s="1"/>
  <c r="Q34" i="6" s="1"/>
  <c r="Q35" i="6" s="1"/>
  <c r="Q36" i="6" s="1"/>
  <c r="Q37" i="6" s="1"/>
  <c r="Q38" i="6" s="1"/>
  <c r="Q39" i="6" s="1"/>
  <c r="Q40" i="6" s="1"/>
  <c r="Q41" i="6" s="1"/>
  <c r="Q42" i="6" s="1"/>
  <c r="Q43" i="6" s="1"/>
  <c r="Q44" i="6" s="1"/>
  <c r="Q45" i="6" s="1"/>
  <c r="Q46" i="6" s="1"/>
  <c r="Q47" i="6" s="1"/>
  <c r="Q48" i="6" s="1"/>
  <c r="Q49" i="6" s="1"/>
  <c r="Q50" i="6" s="1"/>
  <c r="Q51" i="6" s="1"/>
  <c r="Q52" i="6" s="1"/>
  <c r="Q53" i="6" s="1"/>
  <c r="Q54" i="6" s="1"/>
  <c r="Q55" i="6" s="1"/>
  <c r="Q56" i="6" s="1"/>
  <c r="Q57" i="6" s="1"/>
  <c r="Q58" i="6" s="1"/>
  <c r="Q59" i="6" s="1"/>
  <c r="Q60" i="6" s="1"/>
  <c r="Q61" i="6" s="1"/>
  <c r="Q62" i="6" s="1"/>
  <c r="Q63" i="6" s="1"/>
  <c r="Q64" i="6" s="1"/>
  <c r="Q65" i="6" s="1"/>
  <c r="Q66" i="6" s="1"/>
  <c r="Q67" i="6" s="1"/>
  <c r="Q68" i="6" s="1"/>
  <c r="Q69" i="6" s="1"/>
  <c r="Q70" i="6" s="1"/>
  <c r="Q71" i="6" s="1"/>
  <c r="Q72" i="6" s="1"/>
  <c r="Q73" i="6" s="1"/>
  <c r="Q74" i="6" s="1"/>
  <c r="Q75" i="6" s="1"/>
  <c r="Q76" i="6" s="1"/>
  <c r="Q77" i="6" s="1"/>
  <c r="Q78" i="6" s="1"/>
  <c r="Q79" i="6" s="1"/>
  <c r="Q80" i="6" s="1"/>
  <c r="Q81" i="6" s="1"/>
  <c r="Q82" i="6" s="1"/>
  <c r="Q83" i="6" s="1"/>
  <c r="Q84" i="6" s="1"/>
  <c r="Q85" i="6" s="1"/>
  <c r="Q86" i="6" s="1"/>
  <c r="Q87" i="6" s="1"/>
  <c r="Q88" i="6" s="1"/>
  <c r="Q89" i="6" s="1"/>
  <c r="Q90" i="6" s="1"/>
  <c r="Q91" i="6" s="1"/>
  <c r="Q92" i="6" s="1"/>
  <c r="Q93" i="6" s="1"/>
  <c r="Q94" i="6" s="1"/>
  <c r="Q95" i="6" s="1"/>
  <c r="Q96" i="6" s="1"/>
  <c r="Q97" i="6" s="1"/>
  <c r="Q98" i="6" s="1"/>
  <c r="Q99" i="6" s="1"/>
  <c r="Q100" i="6" s="1"/>
  <c r="Q101" i="6" s="1"/>
  <c r="Q102" i="6" s="1"/>
  <c r="Q103" i="6" s="1"/>
  <c r="Q104" i="6" s="1"/>
  <c r="Q105" i="6" s="1"/>
  <c r="Q106" i="6" s="1"/>
  <c r="Q107" i="6" s="1"/>
  <c r="Q108" i="6" s="1"/>
  <c r="T14" i="6"/>
  <c r="T15" i="6" s="1"/>
  <c r="T16" i="6" s="1"/>
  <c r="T17" i="6" s="1"/>
  <c r="T18" i="6" s="1"/>
  <c r="T19" i="6" s="1"/>
  <c r="T20" i="6" s="1"/>
  <c r="T21" i="6" s="1"/>
  <c r="T22" i="6" s="1"/>
  <c r="T23" i="6" s="1"/>
  <c r="T24" i="6" s="1"/>
  <c r="T25" i="6" s="1"/>
  <c r="T26" i="6" s="1"/>
  <c r="T27" i="6" s="1"/>
  <c r="T28" i="6" s="1"/>
  <c r="T29" i="6" s="1"/>
  <c r="T30" i="6" s="1"/>
  <c r="T31" i="6" s="1"/>
  <c r="T32" i="6" s="1"/>
  <c r="T33" i="6" s="1"/>
  <c r="T34" i="6" s="1"/>
  <c r="T35" i="6" s="1"/>
  <c r="T36" i="6" s="1"/>
  <c r="T37" i="6" s="1"/>
  <c r="T38" i="6" s="1"/>
  <c r="T39" i="6" s="1"/>
  <c r="T40" i="6" s="1"/>
  <c r="W14" i="6"/>
  <c r="W15" i="6" s="1"/>
  <c r="W16" i="6" s="1"/>
  <c r="W17" i="6" s="1"/>
  <c r="W18" i="6" s="1"/>
  <c r="W19" i="6" s="1"/>
  <c r="W20" i="6" s="1"/>
  <c r="W21" i="6" s="1"/>
  <c r="W22" i="6" s="1"/>
  <c r="W23" i="6" s="1"/>
  <c r="W24" i="6" s="1"/>
  <c r="W25" i="6" s="1"/>
  <c r="W26" i="6" s="1"/>
  <c r="Z14" i="6"/>
  <c r="Z15" i="6" s="1"/>
  <c r="Z16" i="6" s="1"/>
  <c r="Z17" i="6" s="1"/>
  <c r="Z18" i="6" s="1"/>
  <c r="Z19" i="6" s="1"/>
  <c r="Z20" i="6" s="1"/>
  <c r="Z21" i="6" s="1"/>
  <c r="Z22" i="6" s="1"/>
  <c r="Z23" i="6" s="1"/>
  <c r="Z24" i="6" s="1"/>
  <c r="Z25" i="6" s="1"/>
  <c r="AH18" i="6"/>
  <c r="AH21" i="6"/>
  <c r="G23" i="6"/>
  <c r="AH31" i="6"/>
  <c r="AH32" i="6"/>
  <c r="AH36" i="6"/>
  <c r="AH40" i="6"/>
  <c r="AH41" i="6"/>
  <c r="AI42" i="6" s="1"/>
  <c r="AI43" i="6" s="1"/>
  <c r="AI44" i="6" s="1"/>
  <c r="AI45" i="6" s="1"/>
  <c r="AI46" i="6" s="1"/>
  <c r="AI47" i="6" s="1"/>
  <c r="AI48" i="6" s="1"/>
  <c r="AI49" i="6" s="1"/>
  <c r="AH42" i="6"/>
  <c r="AH43" i="6"/>
  <c r="AH47" i="6"/>
  <c r="AH57" i="6"/>
  <c r="AH61" i="6"/>
  <c r="AI62" i="6" s="1"/>
  <c r="AH62" i="6"/>
  <c r="AH63" i="6"/>
  <c r="AI64" i="6" s="1"/>
  <c r="AI65" i="6" s="1"/>
  <c r="AI66" i="6" s="1"/>
  <c r="AI67" i="6" s="1"/>
  <c r="AI68" i="6" s="1"/>
  <c r="AI69" i="6" s="1"/>
  <c r="AI70" i="6" s="1"/>
  <c r="AI71" i="6" s="1"/>
  <c r="AI72" i="6" s="1"/>
  <c r="AI73" i="6" s="1"/>
  <c r="AI74" i="6" s="1"/>
  <c r="AI75" i="6" s="1"/>
  <c r="AI76" i="6" s="1"/>
  <c r="AH64" i="6"/>
  <c r="AH66" i="6"/>
  <c r="AH71" i="6"/>
  <c r="AH72" i="6"/>
  <c r="AH78" i="6"/>
  <c r="AH81" i="6"/>
  <c r="AH82" i="6"/>
  <c r="AH83" i="6"/>
  <c r="AH84" i="6"/>
  <c r="AI84" i="6"/>
  <c r="AI85" i="6" s="1"/>
  <c r="AI86" i="6" s="1"/>
  <c r="AI87" i="6" s="1"/>
  <c r="AI88" i="6" s="1"/>
  <c r="AH86" i="6"/>
  <c r="AH88" i="6"/>
  <c r="AH91" i="6"/>
  <c r="AI92" i="6" s="1"/>
  <c r="AI93" i="6" s="1"/>
  <c r="AI94" i="6" s="1"/>
  <c r="AH92" i="6"/>
  <c r="AH93" i="6"/>
  <c r="AH95" i="6"/>
  <c r="AI96" i="6"/>
  <c r="AI97" i="6" s="1"/>
  <c r="AI98" i="6" s="1"/>
  <c r="AH99" i="6"/>
  <c r="AI100" i="6" s="1"/>
  <c r="AI101" i="6" s="1"/>
  <c r="AI102" i="6" s="1"/>
  <c r="AI103" i="6" s="1"/>
  <c r="AI104" i="6" s="1"/>
  <c r="AI105" i="6" s="1"/>
  <c r="AI106" i="6" s="1"/>
  <c r="AI107" i="6" s="1"/>
  <c r="AI108" i="6" s="1"/>
  <c r="AI109" i="6" s="1"/>
  <c r="AI110" i="6" s="1"/>
  <c r="AI111" i="6" s="1"/>
  <c r="AI112" i="6" s="1"/>
  <c r="AI113" i="6" s="1"/>
  <c r="AI114" i="6" s="1"/>
  <c r="AH100" i="6"/>
  <c r="AH101" i="6"/>
  <c r="AH102" i="6"/>
  <c r="AH104" i="6"/>
  <c r="J106" i="6"/>
  <c r="J107" i="6"/>
  <c r="J108" i="6"/>
  <c r="AH108" i="6"/>
  <c r="J109" i="6"/>
  <c r="AH109" i="6"/>
  <c r="J110" i="6"/>
  <c r="J111" i="6"/>
  <c r="J112" i="6"/>
  <c r="J113" i="6"/>
  <c r="J114" i="6"/>
  <c r="AH114" i="6"/>
  <c r="J115" i="6"/>
  <c r="AH115" i="6"/>
  <c r="AI116" i="6" s="1"/>
  <c r="AI117" i="6" s="1"/>
  <c r="J116" i="6"/>
  <c r="J117" i="6"/>
  <c r="AH117" i="6"/>
  <c r="J118" i="6"/>
  <c r="J119" i="6"/>
  <c r="AH119" i="6"/>
  <c r="J120" i="6"/>
  <c r="AH120" i="6"/>
  <c r="AI121" i="6" s="1"/>
  <c r="AI122" i="6" s="1"/>
  <c r="AI123" i="6" s="1"/>
  <c r="AI124" i="6" s="1"/>
  <c r="AI125" i="6" s="1"/>
  <c r="AI126" i="6" s="1"/>
  <c r="AI127" i="6" s="1"/>
  <c r="AI128" i="6" s="1"/>
  <c r="AI129" i="6" s="1"/>
  <c r="AI130" i="6" s="1"/>
  <c r="AI131" i="6" s="1"/>
  <c r="AI132" i="6" s="1"/>
  <c r="AI133" i="6" s="1"/>
  <c r="AI134" i="6" s="1"/>
  <c r="AI135" i="6" s="1"/>
  <c r="AI136" i="6" s="1"/>
  <c r="AI137" i="6" s="1"/>
  <c r="AI138" i="6" s="1"/>
  <c r="AI139" i="6" s="1"/>
  <c r="AI140" i="6" s="1"/>
  <c r="AI141" i="6" s="1"/>
  <c r="AI142" i="6" s="1"/>
  <c r="AI143" i="6" s="1"/>
  <c r="J121" i="6"/>
  <c r="J122" i="6"/>
  <c r="J123" i="6"/>
  <c r="J124" i="6"/>
  <c r="J125" i="6"/>
  <c r="AH125" i="6"/>
  <c r="J126" i="6"/>
  <c r="AH126" i="6"/>
  <c r="J127" i="6"/>
  <c r="AH128" i="6"/>
  <c r="AH130" i="6"/>
  <c r="AH134" i="6"/>
  <c r="AH135" i="6"/>
  <c r="AH136" i="6"/>
  <c r="AH137" i="6"/>
  <c r="AH138" i="6"/>
  <c r="AH140" i="6"/>
  <c r="AH142" i="6"/>
  <c r="AH146" i="6"/>
  <c r="AI147" i="6" s="1"/>
  <c r="AH147" i="6"/>
  <c r="AH148" i="6"/>
  <c r="AI149" i="6" s="1"/>
  <c r="AH149" i="6"/>
  <c r="AH150" i="6"/>
  <c r="AI151" i="6"/>
  <c r="AH155" i="6"/>
  <c r="AH156" i="6"/>
  <c r="AH157" i="6"/>
  <c r="AH158" i="6"/>
  <c r="AH159" i="6"/>
  <c r="AH161" i="6"/>
  <c r="AH163" i="6"/>
  <c r="AH167" i="6"/>
  <c r="AH168" i="6"/>
  <c r="AH169" i="6"/>
  <c r="AH170" i="6"/>
  <c r="AH171" i="6"/>
  <c r="AI172" i="6" s="1"/>
  <c r="AH172" i="6"/>
  <c r="AH174" i="6"/>
  <c r="AH176" i="6"/>
  <c r="AH177" i="6"/>
  <c r="AH178" i="6"/>
  <c r="AH179" i="6"/>
  <c r="AH180" i="6"/>
  <c r="AH181" i="6"/>
  <c r="AI182" i="6"/>
  <c r="AI183" i="6" s="1"/>
  <c r="AI184" i="6" s="1"/>
  <c r="AI185" i="6" s="1"/>
  <c r="AI186" i="6" s="1"/>
  <c r="AI187" i="6" s="1"/>
  <c r="AI188" i="6" s="1"/>
  <c r="AI189" i="6" s="1"/>
  <c r="AH185" i="6"/>
  <c r="AH186" i="6"/>
  <c r="AH187" i="6"/>
  <c r="AH188" i="6"/>
  <c r="AH189" i="6"/>
  <c r="AH190" i="6"/>
  <c r="AI191" i="6" s="1"/>
  <c r="AI192" i="6" s="1"/>
  <c r="AI193" i="6" s="1"/>
  <c r="AH191" i="6"/>
  <c r="AH193" i="6"/>
  <c r="AH196" i="6"/>
  <c r="AH197" i="6"/>
  <c r="AH198" i="6"/>
  <c r="AH199" i="6"/>
  <c r="AH200" i="6"/>
  <c r="AH201" i="6"/>
  <c r="AH203" i="6"/>
  <c r="AH207" i="6"/>
  <c r="AH208" i="6"/>
  <c r="AH209" i="6"/>
  <c r="AH210" i="6"/>
  <c r="AI211" i="6" s="1"/>
  <c r="AI212" i="6" s="1"/>
  <c r="AI213" i="6" s="1"/>
  <c r="AI214" i="6" s="1"/>
  <c r="AI215" i="6" s="1"/>
  <c r="AH211" i="6"/>
  <c r="AH213" i="6"/>
  <c r="AH217" i="6"/>
  <c r="AH218" i="6"/>
  <c r="AH219" i="6"/>
  <c r="AH220" i="6"/>
  <c r="AH221" i="6"/>
  <c r="AH222" i="6"/>
  <c r="AH224" i="6"/>
  <c r="AH228" i="6"/>
  <c r="AH229" i="6"/>
  <c r="AH230" i="6"/>
  <c r="AH231" i="6"/>
  <c r="AH232" i="6"/>
  <c r="AH233" i="6"/>
  <c r="AH234" i="6"/>
  <c r="AH236" i="6"/>
  <c r="AH240" i="6"/>
  <c r="AH241" i="6"/>
  <c r="AH242" i="6"/>
  <c r="AH243" i="6"/>
  <c r="AH244" i="6"/>
  <c r="AH246" i="6"/>
  <c r="AI247" i="6" s="1"/>
  <c r="AH250" i="6"/>
  <c r="AI251" i="6" s="1"/>
  <c r="AI252" i="6" s="1"/>
  <c r="AI253" i="6" s="1"/>
  <c r="AI254" i="6" s="1"/>
  <c r="AH251" i="6"/>
  <c r="AH252" i="6"/>
  <c r="AH253" i="6"/>
  <c r="AH254" i="6"/>
  <c r="AH255" i="6"/>
  <c r="AI256" i="6" s="1"/>
  <c r="AH259" i="6"/>
  <c r="AH260" i="6"/>
  <c r="AH261" i="6"/>
  <c r="AH262" i="6"/>
  <c r="AH263" i="6"/>
  <c r="AH264" i="6"/>
  <c r="AH268" i="6"/>
  <c r="AI269" i="6" s="1"/>
  <c r="AI270" i="6" s="1"/>
  <c r="AI271" i="6" s="1"/>
  <c r="AI272" i="6" s="1"/>
  <c r="AI273" i="6" s="1"/>
  <c r="AI274" i="6" s="1"/>
  <c r="AI275" i="6" s="1"/>
  <c r="AI276" i="6" s="1"/>
  <c r="AH269" i="6"/>
  <c r="AH270" i="6"/>
  <c r="AH271" i="6"/>
  <c r="AH272" i="6"/>
  <c r="AH273" i="6"/>
  <c r="AH274" i="6"/>
  <c r="AH275" i="6"/>
  <c r="AH279" i="6"/>
  <c r="AH280" i="6"/>
  <c r="AH281" i="6"/>
  <c r="AH282" i="6"/>
  <c r="AH283" i="6"/>
  <c r="AH284" i="6"/>
  <c r="AH285" i="6"/>
  <c r="AH286" i="6"/>
  <c r="AH287" i="6"/>
  <c r="AH291" i="6"/>
  <c r="AH292" i="6"/>
  <c r="AH293" i="6"/>
  <c r="AH294" i="6"/>
  <c r="AH295" i="6"/>
  <c r="AH296" i="6"/>
  <c r="AH297" i="6"/>
  <c r="AH300" i="6"/>
  <c r="AH301" i="6"/>
  <c r="AH302" i="6"/>
  <c r="AH303" i="6"/>
  <c r="AI303" i="6"/>
  <c r="AI304" i="6" s="1"/>
  <c r="AH304" i="6"/>
  <c r="AH305" i="6"/>
  <c r="AI306" i="6" s="1"/>
  <c r="AI307" i="6" s="1"/>
  <c r="AI308" i="6" s="1"/>
  <c r="AI309" i="6" s="1"/>
  <c r="AI310" i="6" s="1"/>
  <c r="AI311" i="6" s="1"/>
  <c r="AI312" i="6" s="1"/>
  <c r="AI313" i="6" s="1"/>
  <c r="AI314" i="6" s="1"/>
  <c r="AH306" i="6"/>
  <c r="AH309" i="6"/>
  <c r="AH310" i="6"/>
  <c r="AH311" i="6"/>
  <c r="AH312" i="6"/>
  <c r="AH313" i="6"/>
  <c r="AH314" i="6"/>
  <c r="AH315" i="6"/>
  <c r="AH316" i="6"/>
  <c r="AI316" i="6"/>
  <c r="AI317" i="6" s="1"/>
  <c r="AI318" i="6" s="1"/>
  <c r="AI319" i="6" s="1"/>
  <c r="AH319" i="6"/>
  <c r="AH320" i="6"/>
  <c r="AI321" i="6" s="1"/>
  <c r="AI322" i="6" s="1"/>
  <c r="AI323" i="6" s="1"/>
  <c r="AH321" i="6"/>
  <c r="AH322" i="6"/>
  <c r="AH323" i="6"/>
  <c r="AH324" i="6"/>
  <c r="AI325" i="6" s="1"/>
  <c r="AH325" i="6"/>
  <c r="AH329" i="6"/>
  <c r="AI330" i="6" s="1"/>
  <c r="AI331" i="6" s="1"/>
  <c r="AI332" i="6" s="1"/>
  <c r="AI333" i="6" s="1"/>
  <c r="AI334" i="6" s="1"/>
  <c r="AI335" i="6" s="1"/>
  <c r="AI336" i="6" s="1"/>
  <c r="AI337" i="6" s="1"/>
  <c r="AI338" i="6" s="1"/>
  <c r="AI339" i="6" s="1"/>
  <c r="AI340" i="6" s="1"/>
  <c r="AI341" i="6" s="1"/>
  <c r="AI342" i="6" s="1"/>
  <c r="AI343" i="6" s="1"/>
  <c r="AI344" i="6" s="1"/>
  <c r="AI345" i="6" s="1"/>
  <c r="AI346" i="6" s="1"/>
  <c r="AI347" i="6" s="1"/>
  <c r="AI348" i="6" s="1"/>
  <c r="AI349" i="6" s="1"/>
  <c r="AI350" i="6" s="1"/>
  <c r="AH330" i="6"/>
  <c r="AH331" i="6"/>
  <c r="AH332" i="6"/>
  <c r="AH333" i="6"/>
  <c r="AH334" i="6"/>
  <c r="AH338" i="6"/>
  <c r="AH339" i="6"/>
  <c r="AH340" i="6"/>
  <c r="AH341" i="6"/>
  <c r="AH342" i="6"/>
  <c r="AH343" i="6"/>
  <c r="AH344" i="6"/>
  <c r="I345" i="6"/>
  <c r="I346" i="6" s="1"/>
  <c r="I347" i="6" s="1"/>
  <c r="I348" i="6" s="1"/>
  <c r="I349" i="6" s="1"/>
  <c r="I350" i="6" s="1"/>
  <c r="I351" i="6" s="1"/>
  <c r="I352" i="6" s="1"/>
  <c r="AH348" i="6"/>
  <c r="AH349" i="6"/>
  <c r="AH350" i="6"/>
  <c r="AH351" i="6"/>
  <c r="AI352" i="6" s="1"/>
  <c r="AI353" i="6" s="1"/>
  <c r="AH352" i="6"/>
  <c r="I353" i="6"/>
  <c r="I354" i="6" s="1"/>
  <c r="I355" i="6" s="1"/>
  <c r="I356" i="6" s="1"/>
  <c r="I357" i="6" s="1"/>
  <c r="I358" i="6" s="1"/>
  <c r="I359" i="6" s="1"/>
  <c r="I360" i="6" s="1"/>
  <c r="I361" i="6" s="1"/>
  <c r="I362" i="6" s="1"/>
  <c r="I363" i="6" s="1"/>
  <c r="AH353" i="6"/>
  <c r="AH354" i="6"/>
  <c r="AI355" i="6" s="1"/>
  <c r="AI356" i="6" s="1"/>
  <c r="AI357" i="6" s="1"/>
  <c r="AI358" i="6" s="1"/>
  <c r="AH355" i="6"/>
  <c r="AH357" i="6"/>
  <c r="AH358" i="6"/>
  <c r="AH359" i="6"/>
  <c r="AI360" i="6" s="1"/>
  <c r="AH360" i="6"/>
  <c r="AH361" i="6"/>
  <c r="AH362" i="6"/>
  <c r="AI362" i="6"/>
  <c r="AH366" i="6"/>
  <c r="I367" i="6"/>
  <c r="AH367" i="6"/>
  <c r="AI368" i="6" s="1"/>
  <c r="AI369" i="6" s="1"/>
  <c r="AI370" i="6" s="1"/>
  <c r="AI371" i="6" s="1"/>
  <c r="AI372" i="6" s="1"/>
  <c r="AI373" i="6" s="1"/>
  <c r="AI374" i="6" s="1"/>
  <c r="AI375" i="6" s="1"/>
  <c r="AI376" i="6" s="1"/>
  <c r="AI377" i="6" s="1"/>
  <c r="AI378" i="6" s="1"/>
  <c r="AI379" i="6" s="1"/>
  <c r="AI380" i="6" s="1"/>
  <c r="AI381" i="6" s="1"/>
  <c r="AI382" i="6" s="1"/>
  <c r="AI383" i="6" s="1"/>
  <c r="AI384" i="6" s="1"/>
  <c r="AI385" i="6" s="1"/>
  <c r="AI386" i="6" s="1"/>
  <c r="AI387" i="6" s="1"/>
  <c r="AI388" i="6" s="1"/>
  <c r="AI389" i="6" s="1"/>
  <c r="AI390" i="6" s="1"/>
  <c r="AI391" i="6" s="1"/>
  <c r="AI392" i="6" s="1"/>
  <c r="AI393" i="6" s="1"/>
  <c r="AI394" i="6" s="1"/>
  <c r="AI395" i="6" s="1"/>
  <c r="AI396" i="6" s="1"/>
  <c r="AI397" i="6" s="1"/>
  <c r="AI398" i="6" s="1"/>
  <c r="AI399" i="6" s="1"/>
  <c r="AI400" i="6" s="1"/>
  <c r="AI401" i="6" s="1"/>
  <c r="AI402" i="6" s="1"/>
  <c r="AI403" i="6" s="1"/>
  <c r="AI404" i="6" s="1"/>
  <c r="AI405" i="6" s="1"/>
  <c r="AI406" i="6" s="1"/>
  <c r="AI407" i="6" s="1"/>
  <c r="AI408" i="6" s="1"/>
  <c r="AI409" i="6" s="1"/>
  <c r="AI410" i="6" s="1"/>
  <c r="AI411" i="6" s="1"/>
  <c r="I368" i="6"/>
  <c r="I369" i="6" s="1"/>
  <c r="I370" i="6" s="1"/>
  <c r="I371" i="6" s="1"/>
  <c r="I372" i="6" s="1"/>
  <c r="I373" i="6" s="1"/>
  <c r="I374" i="6" s="1"/>
  <c r="I375" i="6" s="1"/>
  <c r="I376" i="6" s="1"/>
  <c r="I377" i="6" s="1"/>
  <c r="I378" i="6" s="1"/>
  <c r="I379" i="6" s="1"/>
  <c r="I380" i="6" s="1"/>
  <c r="I381" i="6" s="1"/>
  <c r="I382" i="6" s="1"/>
  <c r="I383" i="6" s="1"/>
  <c r="I384" i="6" s="1"/>
  <c r="I385" i="6" s="1"/>
  <c r="AH368" i="6"/>
  <c r="AH369" i="6"/>
  <c r="AH370" i="6"/>
  <c r="AH371" i="6"/>
  <c r="AH372" i="6"/>
  <c r="AH373" i="6"/>
  <c r="AH374" i="6"/>
  <c r="AH375" i="6"/>
  <c r="AH376" i="6"/>
  <c r="AH377" i="6"/>
  <c r="AH378" i="6"/>
  <c r="AH379" i="6"/>
  <c r="AH380" i="6"/>
  <c r="AH381" i="6"/>
  <c r="AH382" i="6"/>
  <c r="AH383" i="6"/>
  <c r="AH384" i="6"/>
  <c r="AH385" i="6"/>
  <c r="AH386" i="6"/>
  <c r="AH387" i="6"/>
  <c r="AH388" i="6"/>
  <c r="I389" i="6"/>
  <c r="I390" i="6" s="1"/>
  <c r="I391" i="6" s="1"/>
  <c r="I392" i="6" s="1"/>
  <c r="I393" i="6" s="1"/>
  <c r="I394" i="6" s="1"/>
  <c r="I395" i="6" s="1"/>
  <c r="I396" i="6" s="1"/>
  <c r="I397" i="6" s="1"/>
  <c r="I398" i="6" s="1"/>
  <c r="I399" i="6" s="1"/>
  <c r="I400" i="6" s="1"/>
  <c r="I401" i="6" s="1"/>
  <c r="I402" i="6" s="1"/>
  <c r="I403" i="6" s="1"/>
  <c r="I404" i="6" s="1"/>
  <c r="I405" i="6" s="1"/>
  <c r="I406" i="6" s="1"/>
  <c r="I407" i="6" s="1"/>
  <c r="I408" i="6" s="1"/>
  <c r="AH389" i="6"/>
  <c r="AH390" i="6"/>
  <c r="AH391" i="6"/>
  <c r="AH392" i="6"/>
  <c r="AH393" i="6"/>
  <c r="AH394" i="6"/>
  <c r="AH395" i="6"/>
  <c r="AH396" i="6"/>
  <c r="AH397" i="6"/>
  <c r="AH398" i="6"/>
  <c r="AH399" i="6"/>
  <c r="AH400" i="6"/>
  <c r="AH401" i="6"/>
  <c r="AH402" i="6"/>
  <c r="AH403" i="6"/>
  <c r="AH404" i="6"/>
  <c r="AH405" i="6"/>
  <c r="AH406" i="6"/>
  <c r="AH407" i="6"/>
  <c r="AH408" i="6"/>
  <c r="AH409" i="6"/>
  <c r="AH410" i="6"/>
  <c r="AH411" i="6"/>
  <c r="I412" i="6"/>
  <c r="I413" i="6" s="1"/>
  <c r="I414" i="6" s="1"/>
  <c r="I415" i="6" s="1"/>
  <c r="I416" i="6" s="1"/>
  <c r="I417" i="6" s="1"/>
  <c r="I418" i="6" s="1"/>
  <c r="I419" i="6" s="1"/>
  <c r="I420" i="6" s="1"/>
  <c r="I421" i="6" s="1"/>
  <c r="I422" i="6" s="1"/>
  <c r="I423" i="6" s="1"/>
  <c r="I424" i="6" s="1"/>
  <c r="I425" i="6" s="1"/>
  <c r="I426" i="6" s="1"/>
  <c r="I427" i="6" s="1"/>
  <c r="I428" i="6" s="1"/>
  <c r="I429" i="6" s="1"/>
  <c r="I430" i="6" s="1"/>
  <c r="AH412" i="6"/>
  <c r="AI413" i="6" s="1"/>
  <c r="AI414" i="6" s="1"/>
  <c r="AI415" i="6" s="1"/>
  <c r="AI416" i="6" s="1"/>
  <c r="AI417" i="6" s="1"/>
  <c r="AI418" i="6" s="1"/>
  <c r="AI419" i="6" s="1"/>
  <c r="AI420" i="6" s="1"/>
  <c r="AI421" i="6" s="1"/>
  <c r="AI422" i="6" s="1"/>
  <c r="AI423" i="6" s="1"/>
  <c r="AI424" i="6" s="1"/>
  <c r="AI425" i="6" s="1"/>
  <c r="AH413" i="6"/>
  <c r="AH414" i="6"/>
  <c r="AH415" i="6"/>
  <c r="AH416" i="6"/>
  <c r="AH417" i="6"/>
  <c r="AH418" i="6"/>
  <c r="AH419" i="6"/>
  <c r="AH420" i="6"/>
  <c r="AH421" i="6"/>
  <c r="AH422" i="6"/>
  <c r="AH423" i="6"/>
  <c r="AH424" i="6"/>
  <c r="AH425" i="6"/>
  <c r="AH426" i="6"/>
  <c r="AI427" i="6" s="1"/>
  <c r="AI428" i="6" s="1"/>
  <c r="AI429" i="6" s="1"/>
  <c r="AI430" i="6" s="1"/>
  <c r="AI431" i="6" s="1"/>
  <c r="AI432" i="6" s="1"/>
  <c r="AH427" i="6"/>
  <c r="AH428" i="6"/>
  <c r="AH429" i="6"/>
  <c r="AH430" i="6"/>
  <c r="AH431" i="6"/>
  <c r="AH432" i="6"/>
  <c r="AH433" i="6"/>
  <c r="AI434" i="6" s="1"/>
  <c r="AH434" i="6"/>
  <c r="AH435" i="6"/>
  <c r="AI436" i="6" s="1"/>
  <c r="AI437" i="6" s="1"/>
  <c r="AH436" i="6"/>
  <c r="AH437" i="6"/>
  <c r="AH438" i="6"/>
  <c r="AI439" i="6" s="1"/>
  <c r="AI440" i="6" s="1"/>
  <c r="AI441" i="6" s="1"/>
  <c r="AI442" i="6" s="1"/>
  <c r="AI443" i="6" s="1"/>
  <c r="AH439" i="6"/>
  <c r="AH440" i="6"/>
  <c r="AH441" i="6"/>
  <c r="AH442" i="6"/>
  <c r="AH443" i="6"/>
  <c r="AH444" i="6"/>
  <c r="AI445" i="6" s="1"/>
  <c r="AH445" i="6"/>
  <c r="AH446" i="6"/>
  <c r="AI447" i="6" s="1"/>
  <c r="AI448" i="6" s="1"/>
  <c r="AI449" i="6" s="1"/>
  <c r="AH447" i="6"/>
  <c r="AH448" i="6"/>
  <c r="AH449" i="6"/>
  <c r="AH450" i="6"/>
  <c r="AI451" i="6" s="1"/>
  <c r="AI452" i="6" s="1"/>
  <c r="AI453" i="6" s="1"/>
  <c r="AH451" i="6"/>
  <c r="AH452" i="6"/>
  <c r="AH453" i="6"/>
  <c r="AH454" i="6"/>
  <c r="AI455" i="6" s="1"/>
  <c r="AI456" i="6" s="1"/>
  <c r="AI457" i="6" s="1"/>
  <c r="AI458" i="6" s="1"/>
  <c r="AI459" i="6" s="1"/>
  <c r="I455" i="6"/>
  <c r="AH455" i="6"/>
  <c r="AH456" i="6"/>
  <c r="AH457" i="6"/>
  <c r="AH458" i="6"/>
  <c r="AH459" i="6"/>
  <c r="AH460" i="6"/>
  <c r="AI461" i="6" s="1"/>
  <c r="AH461" i="6"/>
  <c r="AH462" i="6"/>
  <c r="AH463" i="6"/>
  <c r="AI463" i="6"/>
  <c r="AH464" i="6"/>
  <c r="AI465" i="6" s="1"/>
  <c r="AI466" i="6" s="1"/>
  <c r="AI467" i="6" s="1"/>
  <c r="AH465" i="6"/>
  <c r="AH466" i="6"/>
  <c r="AH467" i="6"/>
  <c r="AH468" i="6"/>
  <c r="AI469" i="6" s="1"/>
  <c r="AI470" i="6" s="1"/>
  <c r="AI471" i="6" s="1"/>
  <c r="AH469" i="6"/>
  <c r="AH470" i="6"/>
  <c r="AH471" i="6"/>
  <c r="AH472" i="6"/>
  <c r="AI473" i="6" s="1"/>
  <c r="AI474" i="6" s="1"/>
  <c r="AH473" i="6"/>
  <c r="AH474" i="6"/>
  <c r="AH475" i="6"/>
  <c r="AI476" i="6" s="1"/>
  <c r="AI477" i="6" s="1"/>
  <c r="AI478" i="6" s="1"/>
  <c r="AI479" i="6" s="1"/>
  <c r="AI480" i="6" s="1"/>
  <c r="AI481" i="6" s="1"/>
  <c r="AI482" i="6" s="1"/>
  <c r="AI483" i="6" s="1"/>
  <c r="AI484" i="6" s="1"/>
  <c r="AI485" i="6" s="1"/>
  <c r="AI486" i="6" s="1"/>
  <c r="AI487" i="6" s="1"/>
  <c r="AI488" i="6" s="1"/>
  <c r="AI489" i="6" s="1"/>
  <c r="AI490" i="6" s="1"/>
  <c r="AI491" i="6" s="1"/>
  <c r="AH476" i="6"/>
  <c r="AH477" i="6"/>
  <c r="AH478" i="6"/>
  <c r="AH479" i="6"/>
  <c r="AH480" i="6"/>
  <c r="AH481" i="6"/>
  <c r="AH482" i="6"/>
  <c r="AH483" i="6"/>
  <c r="AH484" i="6"/>
  <c r="AH485" i="6"/>
  <c r="AH486" i="6"/>
  <c r="AH487" i="6"/>
  <c r="AH488" i="6"/>
  <c r="AH489" i="6"/>
  <c r="AH490" i="6"/>
  <c r="AH491" i="6"/>
  <c r="AH492" i="6"/>
  <c r="AI493" i="6" s="1"/>
  <c r="AI494" i="6" s="1"/>
  <c r="AH493" i="6"/>
  <c r="AH494" i="6"/>
  <c r="AH495" i="6"/>
  <c r="AI496" i="6" s="1"/>
  <c r="AI497" i="6" s="1"/>
  <c r="AI498" i="6" s="1"/>
  <c r="AI499" i="6" s="1"/>
  <c r="AI500" i="6" s="1"/>
  <c r="AI501" i="6" s="1"/>
  <c r="AI502" i="6" s="1"/>
  <c r="AI503" i="6" s="1"/>
  <c r="AH496" i="6"/>
  <c r="AH497" i="6"/>
  <c r="AH498" i="6"/>
  <c r="AH499" i="6"/>
  <c r="AH500" i="6"/>
  <c r="AH501" i="6"/>
  <c r="AH502" i="6"/>
  <c r="AH503" i="6"/>
  <c r="AH504" i="6"/>
  <c r="AI505" i="6" s="1"/>
  <c r="AI506" i="6" s="1"/>
  <c r="AI507" i="6" s="1"/>
  <c r="AH505" i="6"/>
  <c r="AH506" i="6"/>
  <c r="AH507" i="6"/>
  <c r="AH508" i="6"/>
  <c r="AI509" i="6" s="1"/>
  <c r="AH509" i="6"/>
  <c r="AH510" i="6"/>
  <c r="AI511" i="6" s="1"/>
  <c r="AI512" i="6" s="1"/>
  <c r="AH511" i="6"/>
  <c r="AH512" i="6"/>
  <c r="AH513" i="6"/>
  <c r="AI514" i="6" s="1"/>
  <c r="AI515" i="6" s="1"/>
  <c r="AI516" i="6" s="1"/>
  <c r="AI517" i="6" s="1"/>
  <c r="AI518" i="6" s="1"/>
  <c r="AI519" i="6" s="1"/>
  <c r="AI520" i="6" s="1"/>
  <c r="AH514" i="6"/>
  <c r="AH515" i="6"/>
  <c r="AH516" i="6"/>
  <c r="AH517" i="6"/>
  <c r="AH518" i="6"/>
  <c r="AH519" i="6"/>
  <c r="AH520" i="6"/>
  <c r="AH521" i="6"/>
  <c r="AI522" i="6" s="1"/>
  <c r="AI523" i="6" s="1"/>
  <c r="AI524" i="6" s="1"/>
  <c r="AI525" i="6" s="1"/>
  <c r="AI526" i="6" s="1"/>
  <c r="AH522" i="6"/>
  <c r="AH523" i="6"/>
  <c r="AH524" i="6"/>
  <c r="AH525" i="6"/>
  <c r="AH526" i="6"/>
  <c r="AH527" i="6"/>
  <c r="AI528" i="6" s="1"/>
  <c r="AH528" i="6"/>
  <c r="A3" i="4"/>
  <c r="B3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B4" i="4"/>
  <c r="C4" i="4"/>
  <c r="D4" i="4"/>
  <c r="E4" i="4"/>
  <c r="B5" i="4"/>
  <c r="G5" i="4" s="1"/>
  <c r="K5" i="4" s="1"/>
  <c r="C5" i="4"/>
  <c r="D5" i="4"/>
  <c r="E5" i="4"/>
  <c r="B6" i="4"/>
  <c r="C6" i="4"/>
  <c r="D6" i="4"/>
  <c r="E6" i="4"/>
  <c r="B7" i="4"/>
  <c r="I7" i="4" s="1"/>
  <c r="C7" i="4"/>
  <c r="D7" i="4"/>
  <c r="E7" i="4"/>
  <c r="B8" i="4"/>
  <c r="G8" i="4" s="1"/>
  <c r="K8" i="4" s="1"/>
  <c r="C8" i="4"/>
  <c r="D8" i="4"/>
  <c r="E8" i="4"/>
  <c r="B9" i="4"/>
  <c r="G9" i="4" s="1"/>
  <c r="C9" i="4"/>
  <c r="D9" i="4"/>
  <c r="E9" i="4"/>
  <c r="B10" i="4"/>
  <c r="F10" i="4" s="1"/>
  <c r="C10" i="4"/>
  <c r="D10" i="4"/>
  <c r="E10" i="4"/>
  <c r="B11" i="4"/>
  <c r="F11" i="4" s="1"/>
  <c r="C11" i="4"/>
  <c r="D11" i="4"/>
  <c r="E11" i="4"/>
  <c r="B12" i="4"/>
  <c r="C12" i="4"/>
  <c r="D12" i="4"/>
  <c r="E12" i="4"/>
  <c r="B4" i="3"/>
  <c r="C4" i="3"/>
  <c r="D4" i="3"/>
  <c r="E4" i="3"/>
  <c r="B5" i="3"/>
  <c r="H5" i="3" s="1"/>
  <c r="C5" i="3"/>
  <c r="D5" i="3"/>
  <c r="E5" i="3"/>
  <c r="B6" i="3"/>
  <c r="C6" i="3"/>
  <c r="D6" i="3"/>
  <c r="E6" i="3"/>
  <c r="B7" i="3"/>
  <c r="J7" i="3" s="1"/>
  <c r="I7" i="3" s="1"/>
  <c r="N7" i="3" s="1"/>
  <c r="C7" i="3"/>
  <c r="D7" i="3"/>
  <c r="E7" i="3"/>
  <c r="B8" i="3"/>
  <c r="C8" i="3"/>
  <c r="D8" i="3"/>
  <c r="E8" i="3"/>
  <c r="H8" i="3"/>
  <c r="B9" i="3"/>
  <c r="F9" i="3" s="1"/>
  <c r="C9" i="3"/>
  <c r="D9" i="3"/>
  <c r="E9" i="3"/>
  <c r="B10" i="3"/>
  <c r="G10" i="3" s="1"/>
  <c r="K10" i="3" s="1"/>
  <c r="C10" i="3"/>
  <c r="D10" i="3"/>
  <c r="E10" i="3"/>
  <c r="B11" i="3"/>
  <c r="G11" i="3" s="1"/>
  <c r="K11" i="3" s="1"/>
  <c r="C11" i="3"/>
  <c r="D11" i="3"/>
  <c r="E11" i="3"/>
  <c r="H11" i="3"/>
  <c r="B12" i="3"/>
  <c r="C12" i="3"/>
  <c r="D12" i="3"/>
  <c r="E12" i="3"/>
  <c r="F12" i="4" l="1"/>
  <c r="R13" i="4"/>
  <c r="J4" i="3"/>
  <c r="I4" i="3" s="1"/>
  <c r="N4" i="3" s="1"/>
  <c r="O4" i="3" s="1"/>
  <c r="P34" i="3"/>
  <c r="P326" i="3"/>
  <c r="P44" i="3"/>
  <c r="P14" i="3"/>
  <c r="P15" i="3"/>
  <c r="P35" i="3"/>
  <c r="P39" i="3"/>
  <c r="P47" i="3"/>
  <c r="P38" i="3"/>
  <c r="P46" i="3"/>
  <c r="P45" i="3"/>
  <c r="P37" i="3"/>
  <c r="P40" i="3"/>
  <c r="P36" i="3"/>
  <c r="P20" i="3"/>
  <c r="P368" i="3"/>
  <c r="P331" i="3"/>
  <c r="P350" i="3"/>
  <c r="P341" i="3"/>
  <c r="P53" i="3"/>
  <c r="P18" i="3"/>
  <c r="P383" i="3"/>
  <c r="P26" i="3"/>
  <c r="P377" i="3"/>
  <c r="P359" i="3"/>
  <c r="P42" i="3"/>
  <c r="P372" i="3"/>
  <c r="P61" i="3"/>
  <c r="P352" i="3"/>
  <c r="P19" i="3"/>
  <c r="P59" i="3"/>
  <c r="P344" i="3"/>
  <c r="P52" i="3"/>
  <c r="P382" i="3"/>
  <c r="P31" i="3"/>
  <c r="P379" i="3"/>
  <c r="P60" i="3"/>
  <c r="P57" i="3"/>
  <c r="P56" i="3"/>
  <c r="P333" i="3"/>
  <c r="P336" i="3"/>
  <c r="P381" i="3"/>
  <c r="P345" i="3"/>
  <c r="P55" i="3"/>
  <c r="P41" i="3"/>
  <c r="P347" i="3"/>
  <c r="P370" i="3"/>
  <c r="P334" i="3"/>
  <c r="P360" i="3"/>
  <c r="P380" i="3"/>
  <c r="P362" i="3"/>
  <c r="P374" i="3"/>
  <c r="P363" i="3"/>
  <c r="P384" i="3"/>
  <c r="P358" i="3"/>
  <c r="P49" i="3"/>
  <c r="P43" i="3"/>
  <c r="P338" i="3"/>
  <c r="P327" i="3"/>
  <c r="P346" i="3"/>
  <c r="P337" i="3"/>
  <c r="P30" i="3"/>
  <c r="P378" i="3"/>
  <c r="P353" i="3"/>
  <c r="P354" i="3"/>
  <c r="P351" i="3"/>
  <c r="P16" i="3"/>
  <c r="P355" i="3"/>
  <c r="P335" i="3"/>
  <c r="P342" i="3"/>
  <c r="P328" i="3"/>
  <c r="P375" i="3"/>
  <c r="P32" i="3"/>
  <c r="P348" i="3"/>
  <c r="P364" i="3"/>
  <c r="P17" i="3"/>
  <c r="P349" i="3"/>
  <c r="P371" i="3"/>
  <c r="P343" i="3"/>
  <c r="P376" i="3"/>
  <c r="P62" i="3"/>
  <c r="P369" i="3"/>
  <c r="P48" i="3"/>
  <c r="P356" i="3"/>
  <c r="P361" i="3"/>
  <c r="P339" i="3"/>
  <c r="P332" i="3"/>
  <c r="P357" i="3"/>
  <c r="P54" i="3"/>
  <c r="P366" i="3"/>
  <c r="P33" i="3"/>
  <c r="P330" i="3"/>
  <c r="P373" i="3"/>
  <c r="P50" i="3"/>
  <c r="P58" i="3"/>
  <c r="P365" i="3"/>
  <c r="P340" i="3"/>
  <c r="P329" i="3"/>
  <c r="P367" i="3"/>
  <c r="P51" i="3"/>
  <c r="P29" i="3"/>
  <c r="P320" i="3"/>
  <c r="P243" i="3"/>
  <c r="P313" i="3"/>
  <c r="P318" i="3"/>
  <c r="P290" i="3"/>
  <c r="P311" i="3"/>
  <c r="P275" i="3"/>
  <c r="P280" i="3"/>
  <c r="P273" i="3"/>
  <c r="P314" i="3"/>
  <c r="P309" i="3"/>
  <c r="P266" i="3"/>
  <c r="P279" i="3"/>
  <c r="P276" i="3"/>
  <c r="P323" i="3"/>
  <c r="P246" i="3"/>
  <c r="P268" i="3"/>
  <c r="P251" i="3"/>
  <c r="P28" i="3"/>
  <c r="P289" i="3"/>
  <c r="P269" i="3"/>
  <c r="P262" i="3"/>
  <c r="P256" i="3"/>
  <c r="P288" i="3"/>
  <c r="P277" i="3"/>
  <c r="P322" i="3"/>
  <c r="P286" i="3"/>
  <c r="P253" i="3"/>
  <c r="P270" i="3"/>
  <c r="P242" i="3"/>
  <c r="P265" i="3"/>
  <c r="P252" i="3"/>
  <c r="P285" i="3"/>
  <c r="P258" i="3"/>
  <c r="P244" i="3"/>
  <c r="P315" i="3"/>
  <c r="P301" i="3"/>
  <c r="P319" i="3"/>
  <c r="P245" i="3"/>
  <c r="P310" i="3"/>
  <c r="P306" i="3"/>
  <c r="P247" i="3"/>
  <c r="P254" i="3"/>
  <c r="P292" i="3"/>
  <c r="P308" i="3"/>
  <c r="P325" i="3"/>
  <c r="P260" i="3"/>
  <c r="P259" i="3"/>
  <c r="P264" i="3"/>
  <c r="P271" i="3"/>
  <c r="P300" i="3"/>
  <c r="P27" i="3"/>
  <c r="P305" i="3"/>
  <c r="P284" i="3"/>
  <c r="P296" i="3"/>
  <c r="P255" i="3"/>
  <c r="P274" i="3"/>
  <c r="P248" i="3"/>
  <c r="P297" i="3"/>
  <c r="P302" i="3"/>
  <c r="P282" i="3"/>
  <c r="P307" i="3"/>
  <c r="P263" i="3"/>
  <c r="P299" i="3"/>
  <c r="P278" i="3"/>
  <c r="P295" i="3"/>
  <c r="P283" i="3"/>
  <c r="P250" i="3"/>
  <c r="P294" i="3"/>
  <c r="P312" i="3"/>
  <c r="P304" i="3"/>
  <c r="P261" i="3"/>
  <c r="P316" i="3"/>
  <c r="P281" i="3"/>
  <c r="P257" i="3"/>
  <c r="P321" i="3"/>
  <c r="P272" i="3"/>
  <c r="P293" i="3"/>
  <c r="P267" i="3"/>
  <c r="P249" i="3"/>
  <c r="P287" i="3"/>
  <c r="P303" i="3"/>
  <c r="P291" i="3"/>
  <c r="P298" i="3"/>
  <c r="P324" i="3"/>
  <c r="P317" i="3"/>
  <c r="P22" i="3"/>
  <c r="P24" i="3"/>
  <c r="P21" i="3"/>
  <c r="P25" i="3"/>
  <c r="P23" i="3"/>
  <c r="P406" i="3"/>
  <c r="P385" i="3"/>
  <c r="P405" i="3"/>
  <c r="P392" i="3"/>
  <c r="P399" i="3"/>
  <c r="P400" i="3"/>
  <c r="P395" i="3"/>
  <c r="P387" i="3"/>
  <c r="P393" i="3"/>
  <c r="P398" i="3"/>
  <c r="P389" i="3"/>
  <c r="P401" i="3"/>
  <c r="P388" i="3"/>
  <c r="P394" i="3"/>
  <c r="P396" i="3"/>
  <c r="P391" i="3"/>
  <c r="P403" i="3"/>
  <c r="P397" i="3"/>
  <c r="P386" i="3"/>
  <c r="P390" i="3"/>
  <c r="P524" i="3"/>
  <c r="P555" i="3"/>
  <c r="P492" i="3"/>
  <c r="P430" i="3"/>
  <c r="P432" i="3"/>
  <c r="P452" i="3"/>
  <c r="P456" i="3"/>
  <c r="P497" i="3"/>
  <c r="P447" i="3"/>
  <c r="P527" i="3"/>
  <c r="P562" i="3"/>
  <c r="P450" i="3"/>
  <c r="P455" i="3"/>
  <c r="P550" i="3"/>
  <c r="P466" i="3"/>
  <c r="P435" i="3"/>
  <c r="P491" i="3"/>
  <c r="P532" i="3"/>
  <c r="P446" i="3"/>
  <c r="P523" i="3"/>
  <c r="P503" i="3"/>
  <c r="P451" i="3"/>
  <c r="P442" i="3"/>
  <c r="P426" i="3"/>
  <c r="P478" i="3"/>
  <c r="P438" i="3"/>
  <c r="P511" i="3"/>
  <c r="P507" i="3"/>
  <c r="P461" i="3"/>
  <c r="P416" i="3"/>
  <c r="P561" i="3"/>
  <c r="P404" i="3"/>
  <c r="P480" i="3"/>
  <c r="P566" i="3"/>
  <c r="P549" i="3"/>
  <c r="P554" i="3"/>
  <c r="P433" i="3"/>
  <c r="P531" i="3"/>
  <c r="P437" i="3"/>
  <c r="P536" i="3"/>
  <c r="P463" i="3"/>
  <c r="P454" i="3"/>
  <c r="P556" i="3"/>
  <c r="P540" i="3"/>
  <c r="P577" i="3"/>
  <c r="P467" i="3"/>
  <c r="P409" i="3"/>
  <c r="P475" i="3"/>
  <c r="P496" i="3"/>
  <c r="P474" i="3"/>
  <c r="P424" i="3"/>
  <c r="P462" i="3"/>
  <c r="P575" i="3"/>
  <c r="P518" i="3"/>
  <c r="P514" i="3"/>
  <c r="P431" i="3"/>
  <c r="P443" i="3"/>
  <c r="P567" i="3"/>
  <c r="P457" i="3"/>
  <c r="P520" i="3"/>
  <c r="P501" i="3"/>
  <c r="P428" i="3"/>
  <c r="P542" i="3"/>
  <c r="P486" i="3"/>
  <c r="P444" i="3"/>
  <c r="P498" i="3"/>
  <c r="P560" i="3"/>
  <c r="P552" i="3"/>
  <c r="P487" i="3"/>
  <c r="P538" i="3"/>
  <c r="P423" i="3"/>
  <c r="P458" i="3"/>
  <c r="P476" i="3"/>
  <c r="P425" i="3"/>
  <c r="P521" i="3"/>
  <c r="P440" i="3"/>
  <c r="P489" i="3"/>
  <c r="P557" i="3"/>
  <c r="P533" i="3"/>
  <c r="P494" i="3"/>
  <c r="P517" i="3"/>
  <c r="P445" i="3"/>
  <c r="P481" i="3"/>
  <c r="P434" i="3"/>
  <c r="P528" i="3"/>
  <c r="P544" i="3"/>
  <c r="P546" i="3"/>
  <c r="P471" i="3"/>
  <c r="P449" i="3"/>
  <c r="P535" i="3"/>
  <c r="P519" i="3"/>
  <c r="P441" i="3"/>
  <c r="P576" i="3"/>
  <c r="P505" i="3"/>
  <c r="P412" i="3"/>
  <c r="P515" i="3"/>
  <c r="P490" i="3"/>
  <c r="P417" i="3"/>
  <c r="P543" i="3"/>
  <c r="P545" i="3"/>
  <c r="P488" i="3"/>
  <c r="P469" i="3"/>
  <c r="P571" i="3"/>
  <c r="P429" i="3"/>
  <c r="P479" i="3"/>
  <c r="P473" i="3"/>
  <c r="P537" i="3"/>
  <c r="P570" i="3"/>
  <c r="P410" i="3"/>
  <c r="P568" i="3"/>
  <c r="P547" i="3"/>
  <c r="P448" i="3"/>
  <c r="P559" i="3"/>
  <c r="P420" i="3"/>
  <c r="P513" i="3"/>
  <c r="P499" i="3"/>
  <c r="P548" i="3"/>
  <c r="P408" i="3"/>
  <c r="P415" i="3"/>
  <c r="P465" i="3"/>
  <c r="P522" i="3"/>
  <c r="P529" i="3"/>
  <c r="P422" i="3"/>
  <c r="P418" i="3"/>
  <c r="P572" i="3"/>
  <c r="P530" i="3"/>
  <c r="P553" i="3"/>
  <c r="P482" i="3"/>
  <c r="P526" i="3"/>
  <c r="P460" i="3"/>
  <c r="P541" i="3"/>
  <c r="P495" i="3"/>
  <c r="P578" i="3"/>
  <c r="P502" i="3"/>
  <c r="P512" i="3"/>
  <c r="P534" i="3"/>
  <c r="P500" i="3"/>
  <c r="P459" i="3"/>
  <c r="P419" i="3"/>
  <c r="P574" i="3"/>
  <c r="P414" i="3"/>
  <c r="P565" i="3"/>
  <c r="P472" i="3"/>
  <c r="P411" i="3"/>
  <c r="P558" i="3"/>
  <c r="P468" i="3"/>
  <c r="P525" i="3"/>
  <c r="P508" i="3"/>
  <c r="P402" i="3"/>
  <c r="P493" i="3"/>
  <c r="P509" i="3"/>
  <c r="P483" i="3"/>
  <c r="P516" i="3"/>
  <c r="P477" i="3"/>
  <c r="P569" i="3"/>
  <c r="P504" i="3"/>
  <c r="P564" i="3"/>
  <c r="P539" i="3"/>
  <c r="P413" i="3"/>
  <c r="P436" i="3"/>
  <c r="P563" i="3"/>
  <c r="P573" i="3"/>
  <c r="P470" i="3"/>
  <c r="P407" i="3"/>
  <c r="P506" i="3"/>
  <c r="P453" i="3"/>
  <c r="P421" i="3"/>
  <c r="P485" i="3"/>
  <c r="P484" i="3"/>
  <c r="P439" i="3"/>
  <c r="P427" i="3"/>
  <c r="P464" i="3"/>
  <c r="P510" i="3"/>
  <c r="P551" i="3"/>
  <c r="P188" i="3"/>
  <c r="P125" i="3"/>
  <c r="P74" i="3"/>
  <c r="P160" i="3"/>
  <c r="P180" i="3"/>
  <c r="P174" i="3"/>
  <c r="P130" i="3"/>
  <c r="P223" i="3"/>
  <c r="P191" i="3"/>
  <c r="P80" i="3"/>
  <c r="P68" i="3"/>
  <c r="P102" i="3"/>
  <c r="P218" i="3"/>
  <c r="P142" i="3"/>
  <c r="P118" i="3"/>
  <c r="P98" i="3"/>
  <c r="P162" i="3"/>
  <c r="P172" i="3"/>
  <c r="P116" i="3"/>
  <c r="P104" i="3"/>
  <c r="P227" i="3"/>
  <c r="P211" i="3"/>
  <c r="P157" i="3"/>
  <c r="P207" i="3"/>
  <c r="P132" i="3"/>
  <c r="P214" i="3"/>
  <c r="P151" i="3"/>
  <c r="P137" i="3"/>
  <c r="P88" i="3"/>
  <c r="P111" i="3"/>
  <c r="P216" i="3"/>
  <c r="P181" i="3"/>
  <c r="P226" i="3"/>
  <c r="P123" i="3"/>
  <c r="P220" i="3"/>
  <c r="P92" i="3"/>
  <c r="P149" i="3"/>
  <c r="P133" i="3"/>
  <c r="P198" i="3"/>
  <c r="P199" i="3"/>
  <c r="P233" i="3"/>
  <c r="P230" i="3"/>
  <c r="P205" i="3"/>
  <c r="P134" i="3"/>
  <c r="P239" i="3"/>
  <c r="P122" i="3"/>
  <c r="P84" i="3"/>
  <c r="P96" i="3"/>
  <c r="P190" i="3"/>
  <c r="P170" i="3"/>
  <c r="P208" i="3"/>
  <c r="P77" i="3"/>
  <c r="P237" i="3"/>
  <c r="P177" i="3"/>
  <c r="P195" i="3"/>
  <c r="P65" i="3"/>
  <c r="P93" i="3"/>
  <c r="P228" i="3"/>
  <c r="P150" i="3"/>
  <c r="P193" i="3"/>
  <c r="P156" i="3"/>
  <c r="P179" i="3"/>
  <c r="P175" i="3"/>
  <c r="P147" i="3"/>
  <c r="P171" i="3"/>
  <c r="P225" i="3"/>
  <c r="P109" i="3"/>
  <c r="P186" i="3"/>
  <c r="P139" i="3"/>
  <c r="P189" i="3"/>
  <c r="P167" i="3"/>
  <c r="P184" i="3"/>
  <c r="P126" i="3"/>
  <c r="P140" i="3"/>
  <c r="P236" i="3"/>
  <c r="P86" i="3"/>
  <c r="P131" i="3"/>
  <c r="P213" i="3"/>
  <c r="P99" i="3"/>
  <c r="P168" i="3"/>
  <c r="P182" i="3"/>
  <c r="P82" i="3"/>
  <c r="P231" i="3"/>
  <c r="P204" i="3"/>
  <c r="P76" i="3"/>
  <c r="P232" i="3"/>
  <c r="P210" i="3"/>
  <c r="P202" i="3"/>
  <c r="P119" i="3"/>
  <c r="P206" i="3"/>
  <c r="P87" i="3"/>
  <c r="P138" i="3"/>
  <c r="P146" i="3"/>
  <c r="P221" i="3"/>
  <c r="P110" i="3"/>
  <c r="P183" i="3"/>
  <c r="P240" i="3"/>
  <c r="P197" i="3"/>
  <c r="P101" i="3"/>
  <c r="P83" i="3"/>
  <c r="P67" i="3"/>
  <c r="P115" i="3"/>
  <c r="P69" i="3"/>
  <c r="P66" i="3"/>
  <c r="P100" i="3"/>
  <c r="P128" i="3"/>
  <c r="P209" i="3"/>
  <c r="P201" i="3"/>
  <c r="P89" i="3"/>
  <c r="P192" i="3"/>
  <c r="P155" i="3"/>
  <c r="P215" i="3"/>
  <c r="P159" i="3"/>
  <c r="P143" i="3"/>
  <c r="P81" i="3"/>
  <c r="P114" i="3"/>
  <c r="P75" i="3"/>
  <c r="P217" i="3"/>
  <c r="P165" i="3"/>
  <c r="P120" i="3"/>
  <c r="P64" i="3"/>
  <c r="P124" i="3"/>
  <c r="P106" i="3"/>
  <c r="P113" i="3"/>
  <c r="P154" i="3"/>
  <c r="P103" i="3"/>
  <c r="P117" i="3"/>
  <c r="P185" i="3"/>
  <c r="P241" i="3"/>
  <c r="P148" i="3"/>
  <c r="P235" i="3"/>
  <c r="P129" i="3"/>
  <c r="P78" i="3"/>
  <c r="P141" i="3"/>
  <c r="P158" i="3"/>
  <c r="P153" i="3"/>
  <c r="P163" i="3"/>
  <c r="P73" i="3"/>
  <c r="P91" i="3"/>
  <c r="P187" i="3"/>
  <c r="P176" i="3"/>
  <c r="P63" i="3"/>
  <c r="P224" i="3"/>
  <c r="P144" i="3"/>
  <c r="P108" i="3"/>
  <c r="P200" i="3"/>
  <c r="P173" i="3"/>
  <c r="P79" i="3"/>
  <c r="P212" i="3"/>
  <c r="P70" i="3"/>
  <c r="P166" i="3"/>
  <c r="P90" i="3"/>
  <c r="P136" i="3"/>
  <c r="P145" i="3"/>
  <c r="P238" i="3"/>
  <c r="P94" i="3"/>
  <c r="P229" i="3"/>
  <c r="P219" i="3"/>
  <c r="P234" i="3"/>
  <c r="P85" i="3"/>
  <c r="P161" i="3"/>
  <c r="P169" i="3"/>
  <c r="P152" i="3"/>
  <c r="P135" i="3"/>
  <c r="P127" i="3"/>
  <c r="P107" i="3"/>
  <c r="P97" i="3"/>
  <c r="P95" i="3"/>
  <c r="P71" i="3"/>
  <c r="P121" i="3"/>
  <c r="P105" i="3"/>
  <c r="P112" i="3"/>
  <c r="P196" i="3"/>
  <c r="P164" i="3"/>
  <c r="P178" i="3"/>
  <c r="P222" i="3"/>
  <c r="P203" i="3"/>
  <c r="P72" i="3"/>
  <c r="P194" i="3"/>
  <c r="P46" i="4"/>
  <c r="P61" i="4"/>
  <c r="P88" i="4"/>
  <c r="P55" i="4"/>
  <c r="P82" i="4"/>
  <c r="P16" i="4"/>
  <c r="P93" i="4"/>
  <c r="P194" i="4"/>
  <c r="P106" i="4"/>
  <c r="P116" i="4"/>
  <c r="P246" i="4"/>
  <c r="P309" i="4"/>
  <c r="P492" i="4"/>
  <c r="P144" i="4"/>
  <c r="P277" i="4"/>
  <c r="P346" i="4"/>
  <c r="P358" i="4"/>
  <c r="P203" i="4"/>
  <c r="P374" i="4"/>
  <c r="P72" i="4"/>
  <c r="P210" i="4"/>
  <c r="P238" i="4"/>
  <c r="P200" i="4"/>
  <c r="P206" i="4"/>
  <c r="P49" i="4"/>
  <c r="P91" i="4"/>
  <c r="P111" i="4"/>
  <c r="P150" i="4"/>
  <c r="P192" i="4"/>
  <c r="P235" i="4"/>
  <c r="P416" i="4"/>
  <c r="P431" i="4"/>
  <c r="P65" i="4"/>
  <c r="P85" i="4"/>
  <c r="P94" i="4"/>
  <c r="P96" i="4"/>
  <c r="P159" i="4"/>
  <c r="P219" i="4"/>
  <c r="P259" i="4"/>
  <c r="P351" i="4"/>
  <c r="P371" i="4"/>
  <c r="P59" i="4"/>
  <c r="P76" i="4"/>
  <c r="P162" i="4"/>
  <c r="P207" i="4"/>
  <c r="P224" i="4"/>
  <c r="P283" i="4"/>
  <c r="P302" i="4"/>
  <c r="P421" i="4"/>
  <c r="P517" i="4"/>
  <c r="P549" i="4"/>
  <c r="P28" i="4"/>
  <c r="P81" i="4"/>
  <c r="P373" i="4"/>
  <c r="P391" i="4"/>
  <c r="P399" i="4"/>
  <c r="P26" i="4"/>
  <c r="P79" i="4"/>
  <c r="P129" i="4"/>
  <c r="P347" i="4"/>
  <c r="P423" i="4"/>
  <c r="P497" i="4"/>
  <c r="P509" i="4"/>
  <c r="P38" i="4"/>
  <c r="P40" i="4"/>
  <c r="P42" i="4"/>
  <c r="P105" i="4"/>
  <c r="P114" i="4"/>
  <c r="P170" i="4"/>
  <c r="P241" i="4"/>
  <c r="P215" i="4"/>
  <c r="P248" i="4"/>
  <c r="P262" i="4"/>
  <c r="P381" i="4"/>
  <c r="P491" i="4"/>
  <c r="P565" i="4"/>
  <c r="P34" i="4"/>
  <c r="P41" i="4"/>
  <c r="P204" i="4"/>
  <c r="P237" i="4"/>
  <c r="P258" i="4"/>
  <c r="P430" i="4"/>
  <c r="P463" i="4"/>
  <c r="P481" i="4"/>
  <c r="P533" i="4"/>
  <c r="P176" i="4"/>
  <c r="P343" i="4"/>
  <c r="P507" i="4"/>
  <c r="P528" i="4"/>
  <c r="P147" i="4"/>
  <c r="P296" i="4"/>
  <c r="P338" i="4"/>
  <c r="P428" i="4"/>
  <c r="P461" i="4"/>
  <c r="P465" i="4"/>
  <c r="P71" i="4"/>
  <c r="P73" i="4"/>
  <c r="P513" i="4"/>
  <c r="P20" i="4"/>
  <c r="P30" i="4"/>
  <c r="P149" i="4"/>
  <c r="P254" i="4"/>
  <c r="P392" i="4"/>
  <c r="P525" i="4"/>
  <c r="P58" i="4"/>
  <c r="P69" i="4"/>
  <c r="P99" i="4"/>
  <c r="P361" i="4"/>
  <c r="P469" i="4"/>
  <c r="P359" i="4"/>
  <c r="P386" i="4"/>
  <c r="P47" i="4"/>
  <c r="P495" i="4"/>
  <c r="P286" i="4"/>
  <c r="P435" i="4"/>
  <c r="P67" i="4"/>
  <c r="P449" i="4"/>
  <c r="P98" i="4"/>
  <c r="P503" i="4"/>
  <c r="P518" i="4"/>
  <c r="P485" i="4"/>
  <c r="P535" i="4"/>
  <c r="P266" i="4"/>
  <c r="P183" i="4"/>
  <c r="P191" i="4"/>
  <c r="P186" i="4"/>
  <c r="P345" i="4"/>
  <c r="P466" i="4"/>
  <c r="P538" i="4"/>
  <c r="P529" i="4"/>
  <c r="P36" i="4"/>
  <c r="P128" i="4"/>
  <c r="P308" i="4"/>
  <c r="P493" i="4"/>
  <c r="P500" i="4"/>
  <c r="P502" i="4"/>
  <c r="P531" i="4"/>
  <c r="P117" i="4"/>
  <c r="P120" i="4"/>
  <c r="P102" i="4"/>
  <c r="P113" i="4"/>
  <c r="P542" i="4"/>
  <c r="P322" i="4"/>
  <c r="P482" i="4"/>
  <c r="P523" i="4"/>
  <c r="P303" i="4"/>
  <c r="P540" i="4"/>
  <c r="P413" i="4"/>
  <c r="P562" i="4"/>
  <c r="P269" i="4"/>
  <c r="P281" i="4"/>
  <c r="P360" i="4"/>
  <c r="P307" i="4"/>
  <c r="P564" i="4"/>
  <c r="P478" i="4"/>
  <c r="P348" i="4"/>
  <c r="P378" i="4"/>
  <c r="P222" i="4"/>
  <c r="P422" i="4"/>
  <c r="P444" i="4"/>
  <c r="P109" i="4"/>
  <c r="P124" i="4"/>
  <c r="P178" i="4"/>
  <c r="P193" i="4"/>
  <c r="P163" i="4"/>
  <c r="P126" i="4"/>
  <c r="P563" i="4"/>
  <c r="P411" i="4"/>
  <c r="P382" i="4"/>
  <c r="P134" i="4"/>
  <c r="P445" i="4"/>
  <c r="P268" i="4"/>
  <c r="P218" i="4"/>
  <c r="P122" i="4"/>
  <c r="P143" i="4"/>
  <c r="P247" i="4"/>
  <c r="P179" i="4"/>
  <c r="P68" i="4"/>
  <c r="P301" i="4"/>
  <c r="P185" i="4"/>
  <c r="P272" i="4"/>
  <c r="P566" i="4"/>
  <c r="P487" i="4"/>
  <c r="P267" i="4"/>
  <c r="P471" i="4"/>
  <c r="P440" i="4"/>
  <c r="P380" i="4"/>
  <c r="P333" i="4"/>
  <c r="P48" i="4"/>
  <c r="P232" i="4"/>
  <c r="P544" i="4"/>
  <c r="P490" i="4"/>
  <c r="P196" i="4"/>
  <c r="P336" i="4"/>
  <c r="P145" i="4"/>
  <c r="P270" i="4"/>
  <c r="P189" i="4"/>
  <c r="P199" i="4"/>
  <c r="P23" i="4"/>
  <c r="P169" i="4"/>
  <c r="P321" i="4"/>
  <c r="P578" i="4"/>
  <c r="P441" i="4"/>
  <c r="P70" i="4"/>
  <c r="P243" i="4"/>
  <c r="P135" i="4"/>
  <c r="P510" i="4"/>
  <c r="P27" i="4"/>
  <c r="P284" i="4"/>
  <c r="P123" i="4"/>
  <c r="P86" i="4"/>
  <c r="P110" i="4"/>
  <c r="P51" i="4"/>
  <c r="P239" i="4"/>
  <c r="P17" i="4"/>
  <c r="P379" i="4"/>
  <c r="P130" i="4"/>
  <c r="P470" i="4"/>
  <c r="P168" i="4"/>
  <c r="P297" i="4"/>
  <c r="P75" i="4"/>
  <c r="P328" i="4"/>
  <c r="P292" i="4"/>
  <c r="P138" i="4"/>
  <c r="P410" i="4"/>
  <c r="P541" i="4"/>
  <c r="P505" i="4"/>
  <c r="P486" i="4"/>
  <c r="P293" i="4"/>
  <c r="P257" i="4"/>
  <c r="P255" i="4"/>
  <c r="P101" i="4"/>
  <c r="P313" i="4"/>
  <c r="P376" i="4"/>
  <c r="P157" i="4"/>
  <c r="P468" i="4"/>
  <c r="P407" i="4"/>
  <c r="P377" i="4"/>
  <c r="P547" i="4"/>
  <c r="P488" i="4"/>
  <c r="P300" i="4"/>
  <c r="P60" i="4"/>
  <c r="P291" i="4"/>
  <c r="P133" i="4"/>
  <c r="P112" i="4"/>
  <c r="P115" i="4"/>
  <c r="P372" i="4"/>
  <c r="P100" i="4"/>
  <c r="P393" i="4"/>
  <c r="P52" i="4"/>
  <c r="P405" i="4"/>
  <c r="P271" i="4"/>
  <c r="P520" i="4"/>
  <c r="P546" i="4"/>
  <c r="P236" i="4"/>
  <c r="P427" i="4"/>
  <c r="P261" i="4"/>
  <c r="P499" i="4"/>
  <c r="P287" i="4"/>
  <c r="P458" i="4"/>
  <c r="P406" i="4"/>
  <c r="P66" i="4"/>
  <c r="P148" i="4"/>
  <c r="P319" i="4"/>
  <c r="P190" i="4"/>
  <c r="P340" i="4"/>
  <c r="P197" i="4"/>
  <c r="P352" i="4"/>
  <c r="P537" i="4"/>
  <c r="P522" i="4"/>
  <c r="P504" i="4"/>
  <c r="P483" i="4"/>
  <c r="P329" i="4"/>
  <c r="P182" i="4"/>
  <c r="P220" i="4"/>
  <c r="P433" i="4"/>
  <c r="P418" i="4"/>
  <c r="P78" i="4"/>
  <c r="P460" i="4"/>
  <c r="P552" i="4"/>
  <c r="P264" i="4"/>
  <c r="P228" i="4"/>
  <c r="P401" i="4"/>
  <c r="P516" i="4"/>
  <c r="P263" i="4"/>
  <c r="P253" i="4"/>
  <c r="P356" i="4"/>
  <c r="P429" i="4"/>
  <c r="P446" i="4"/>
  <c r="P119" i="4"/>
  <c r="P108" i="4"/>
  <c r="P459" i="4"/>
  <c r="P63" i="4"/>
  <c r="P174" i="4"/>
  <c r="P408" i="4"/>
  <c r="P390" i="4"/>
  <c r="P400" i="4"/>
  <c r="P438" i="4"/>
  <c r="P519" i="4"/>
  <c r="P364" i="4"/>
  <c r="P256" i="4"/>
  <c r="P216" i="4"/>
  <c r="P398" i="4"/>
  <c r="P568" i="4"/>
  <c r="P354" i="4"/>
  <c r="P436" i="4"/>
  <c r="P368" i="4"/>
  <c r="P245" i="4"/>
  <c r="P387" i="4"/>
  <c r="P233" i="4"/>
  <c r="P341" i="4"/>
  <c r="P514" i="4"/>
  <c r="P366" i="4"/>
  <c r="P158" i="4"/>
  <c r="P250" i="4"/>
  <c r="P177" i="4"/>
  <c r="P251" i="4"/>
  <c r="P19" i="4"/>
  <c r="P457" i="4"/>
  <c r="P273" i="4"/>
  <c r="P455" i="4"/>
  <c r="P484" i="4"/>
  <c r="P242" i="4"/>
  <c r="P424" i="4"/>
  <c r="P357" i="4"/>
  <c r="P84" i="4"/>
  <c r="P137" i="4"/>
  <c r="P350" i="4"/>
  <c r="P53" i="4"/>
  <c r="P304" i="4"/>
  <c r="P572" i="4"/>
  <c r="P559" i="4"/>
  <c r="P349" i="4"/>
  <c r="P310" i="4"/>
  <c r="P289" i="4"/>
  <c r="P198" i="4"/>
  <c r="P45" i="4"/>
  <c r="P318" i="4"/>
  <c r="P90" i="4"/>
  <c r="P467" i="4"/>
  <c r="P508" i="4"/>
  <c r="P479" i="4"/>
  <c r="P432" i="4"/>
  <c r="P160" i="4"/>
  <c r="P288" i="4"/>
  <c r="P107" i="4"/>
  <c r="P173" i="4"/>
  <c r="P146" i="4"/>
  <c r="P92" i="4"/>
  <c r="P165" i="4"/>
  <c r="P83" i="4"/>
  <c r="P521" i="4"/>
  <c r="P475" i="4"/>
  <c r="P370" i="4"/>
  <c r="P477" i="4"/>
  <c r="P337" i="4"/>
  <c r="P577" i="4"/>
  <c r="P35" i="4"/>
  <c r="P527" i="4"/>
  <c r="P167" i="4"/>
  <c r="P404" i="4"/>
  <c r="P195" i="4"/>
  <c r="P15" i="4"/>
  <c r="P156" i="4"/>
  <c r="P317" i="4"/>
  <c r="P208" i="4"/>
  <c r="P545" i="4"/>
  <c r="P344" i="4"/>
  <c r="P39" i="4"/>
  <c r="P474" i="4"/>
  <c r="P472" i="4"/>
  <c r="P342" i="4"/>
  <c r="P274" i="4"/>
  <c r="P448" i="4"/>
  <c r="P279" i="4"/>
  <c r="P230" i="4"/>
  <c r="P560" i="4"/>
  <c r="P282" i="4"/>
  <c r="P442" i="4"/>
  <c r="P543" i="4"/>
  <c r="P389" i="4"/>
  <c r="P558" i="4"/>
  <c r="P285" i="4"/>
  <c r="P575" i="4"/>
  <c r="P140" i="4"/>
  <c r="P334" i="4"/>
  <c r="P454" i="4"/>
  <c r="P383" i="4"/>
  <c r="P396" i="4"/>
  <c r="P231" i="4"/>
  <c r="P166" i="4"/>
  <c r="P153" i="4"/>
  <c r="P211" i="4"/>
  <c r="P14" i="4"/>
  <c r="P539" i="4"/>
  <c r="P320" i="4"/>
  <c r="P330" i="4"/>
  <c r="P494" i="4"/>
  <c r="P89" i="4"/>
  <c r="P151" i="4"/>
  <c r="P553" i="4"/>
  <c r="P451" i="4"/>
  <c r="P181" i="4"/>
  <c r="P54" i="4"/>
  <c r="P240" i="4"/>
  <c r="P265" i="4"/>
  <c r="P97" i="4"/>
  <c r="P62" i="4"/>
  <c r="P414" i="4"/>
  <c r="P244" i="4"/>
  <c r="P555" i="4"/>
  <c r="P316" i="4"/>
  <c r="P275" i="4"/>
  <c r="P506" i="4"/>
  <c r="P95" i="4"/>
  <c r="P473" i="4"/>
  <c r="P74" i="4"/>
  <c r="P25" i="4"/>
  <c r="P355" i="4"/>
  <c r="P56" i="4"/>
  <c r="P43" i="4"/>
  <c r="P548" i="4"/>
  <c r="P294" i="4"/>
  <c r="P450" i="4"/>
  <c r="P415" i="4"/>
  <c r="P229" i="4"/>
  <c r="P419" i="4"/>
  <c r="P202" i="4"/>
  <c r="P164" i="4"/>
  <c r="P33" i="4"/>
  <c r="P141" i="4"/>
  <c r="P306" i="4"/>
  <c r="P353" i="4"/>
  <c r="P417" i="4"/>
  <c r="P526" i="4"/>
  <c r="P103" i="4"/>
  <c r="P443" i="4"/>
  <c r="P325" i="4"/>
  <c r="P556" i="4"/>
  <c r="P57" i="4"/>
  <c r="P77" i="4"/>
  <c r="P171" i="4"/>
  <c r="P515" i="4"/>
  <c r="P125" i="4"/>
  <c r="P434" i="4"/>
  <c r="P234" i="4"/>
  <c r="P180" i="4"/>
  <c r="P554" i="4"/>
  <c r="P420" i="4"/>
  <c r="P511" i="4"/>
  <c r="P212" i="4"/>
  <c r="P453" i="4"/>
  <c r="P323" i="4"/>
  <c r="P574" i="4"/>
  <c r="P327" i="4"/>
  <c r="P332" i="4"/>
  <c r="P290" i="4"/>
  <c r="P530" i="4"/>
  <c r="P305" i="4"/>
  <c r="P18" i="4"/>
  <c r="P439" i="4"/>
  <c r="P298" i="4"/>
  <c r="P534" i="4"/>
  <c r="P498" i="4"/>
  <c r="P276" i="4"/>
  <c r="P402" i="4"/>
  <c r="P225" i="4"/>
  <c r="P331" i="4"/>
  <c r="P324" i="4"/>
  <c r="P104" i="4"/>
  <c r="P447" i="4"/>
  <c r="P21" i="4"/>
  <c r="P136" i="4"/>
  <c r="P223" i="4"/>
  <c r="P551" i="4"/>
  <c r="P561" i="4"/>
  <c r="P32" i="4"/>
  <c r="P437" i="4"/>
  <c r="P362" i="4"/>
  <c r="P64" i="4"/>
  <c r="P227" i="4"/>
  <c r="P154" i="4"/>
  <c r="P384" i="4"/>
  <c r="P205" i="4"/>
  <c r="P142" i="4"/>
  <c r="P152" i="4"/>
  <c r="P252" i="4"/>
  <c r="P209" i="4"/>
  <c r="P311" i="4"/>
  <c r="P369" i="4"/>
  <c r="P214" i="4"/>
  <c r="P512" i="4"/>
  <c r="P532" i="4"/>
  <c r="P496" i="4"/>
  <c r="P388" i="4"/>
  <c r="P367" i="4"/>
  <c r="P188" i="4"/>
  <c r="P260" i="4"/>
  <c r="P24" i="4"/>
  <c r="P175" i="4"/>
  <c r="P489" i="4"/>
  <c r="P536" i="4"/>
  <c r="P395" i="4"/>
  <c r="P31" i="4"/>
  <c r="P315" i="4"/>
  <c r="P570" i="4"/>
  <c r="P397" i="4"/>
  <c r="P226" i="4"/>
  <c r="P184" i="4"/>
  <c r="P217" i="4"/>
  <c r="P127" i="4"/>
  <c r="P213" i="4"/>
  <c r="P394" i="4"/>
  <c r="P464" i="4"/>
  <c r="P365" i="4"/>
  <c r="P295" i="4"/>
  <c r="P314" i="4"/>
  <c r="P403" i="4"/>
  <c r="P118" i="4"/>
  <c r="P501" i="4"/>
  <c r="P50" i="4"/>
  <c r="P335" i="4"/>
  <c r="P573" i="4"/>
  <c r="P339" i="4"/>
  <c r="P29" i="4"/>
  <c r="P363" i="4"/>
  <c r="P22" i="4"/>
  <c r="P132" i="4"/>
  <c r="P87" i="4"/>
  <c r="P426" i="4"/>
  <c r="P569" i="4"/>
  <c r="P131" i="4"/>
  <c r="P524" i="4"/>
  <c r="P326" i="4"/>
  <c r="P161" i="4"/>
  <c r="P476" i="4"/>
  <c r="P249" i="4"/>
  <c r="P201" i="4"/>
  <c r="P121" i="4"/>
  <c r="P44" i="4"/>
  <c r="P462" i="4"/>
  <c r="P412" i="4"/>
  <c r="P385" i="4"/>
  <c r="P80" i="4"/>
  <c r="P155" i="4"/>
  <c r="P567" i="4"/>
  <c r="P571" i="4"/>
  <c r="P299" i="4"/>
  <c r="P280" i="4"/>
  <c r="P409" i="4"/>
  <c r="P221" i="4"/>
  <c r="P456" i="4"/>
  <c r="P452" i="4"/>
  <c r="P557" i="4"/>
  <c r="P139" i="4"/>
  <c r="P187" i="4"/>
  <c r="P550" i="4"/>
  <c r="P576" i="4"/>
  <c r="P37" i="4"/>
  <c r="P172" i="4"/>
  <c r="P375" i="4"/>
  <c r="P480" i="4"/>
  <c r="P278" i="4"/>
  <c r="P425" i="4"/>
  <c r="P312" i="4"/>
  <c r="F12" i="3"/>
  <c r="S13" i="3"/>
  <c r="P13" i="3" s="1"/>
  <c r="J11" i="3"/>
  <c r="I11" i="3" s="1"/>
  <c r="N11" i="3" s="1"/>
  <c r="O11" i="3" s="1"/>
  <c r="F8" i="4"/>
  <c r="M8" i="4" s="1"/>
  <c r="H4" i="3"/>
  <c r="G4" i="3"/>
  <c r="K4" i="3" s="1"/>
  <c r="F4" i="3"/>
  <c r="F11" i="3"/>
  <c r="L11" i="3" s="1"/>
  <c r="M11" i="3" s="1"/>
  <c r="Q11" i="3" s="1"/>
  <c r="I5" i="4"/>
  <c r="H12" i="4"/>
  <c r="J12" i="4" s="1"/>
  <c r="H5" i="4"/>
  <c r="J5" i="4" s="1"/>
  <c r="G12" i="3"/>
  <c r="K12" i="3" s="1"/>
  <c r="J10" i="3"/>
  <c r="I10" i="3" s="1"/>
  <c r="N10" i="3" s="1"/>
  <c r="O10" i="3" s="1"/>
  <c r="I9" i="4"/>
  <c r="F10" i="3"/>
  <c r="L10" i="3" s="1"/>
  <c r="F9" i="4"/>
  <c r="AH53" i="6"/>
  <c r="AI54" i="6" s="1"/>
  <c r="AI55" i="6" s="1"/>
  <c r="AI56" i="6" s="1"/>
  <c r="AI57" i="6" s="1"/>
  <c r="AI58" i="6" s="1"/>
  <c r="AH30" i="6"/>
  <c r="AH13" i="6"/>
  <c r="AI14" i="6" s="1"/>
  <c r="AI15" i="6" s="1"/>
  <c r="AI16" i="6" s="1"/>
  <c r="AI17" i="6" s="1"/>
  <c r="AI18" i="6" s="1"/>
  <c r="AI19" i="6" s="1"/>
  <c r="AI20" i="6" s="1"/>
  <c r="AI21" i="6" s="1"/>
  <c r="AH74" i="6"/>
  <c r="AH52" i="6"/>
  <c r="AH29" i="6"/>
  <c r="AH73" i="6"/>
  <c r="AH51" i="6"/>
  <c r="AH24" i="6"/>
  <c r="AH70" i="6"/>
  <c r="AH20" i="6"/>
  <c r="AH19" i="6"/>
  <c r="AH10" i="6"/>
  <c r="AH28" i="6"/>
  <c r="AH17" i="6"/>
  <c r="AH365" i="6"/>
  <c r="AH347" i="6"/>
  <c r="AH337" i="6"/>
  <c r="AH328" i="6"/>
  <c r="AH318" i="6"/>
  <c r="AH308" i="6"/>
  <c r="AH290" i="6"/>
  <c r="AI291" i="6" s="1"/>
  <c r="AI292" i="6" s="1"/>
  <c r="AI293" i="6" s="1"/>
  <c r="AI294" i="6" s="1"/>
  <c r="AI295" i="6" s="1"/>
  <c r="AI296" i="6" s="1"/>
  <c r="AI297" i="6" s="1"/>
  <c r="AH278" i="6"/>
  <c r="AH267" i="6"/>
  <c r="AH258" i="6"/>
  <c r="AH249" i="6"/>
  <c r="AH239" i="6"/>
  <c r="AH227" i="6"/>
  <c r="AH216" i="6"/>
  <c r="AI217" i="6" s="1"/>
  <c r="AI218" i="6" s="1"/>
  <c r="AI219" i="6" s="1"/>
  <c r="AI220" i="6" s="1"/>
  <c r="AI221" i="6" s="1"/>
  <c r="AI222" i="6" s="1"/>
  <c r="AI223" i="6" s="1"/>
  <c r="AI224" i="6" s="1"/>
  <c r="AI225" i="6" s="1"/>
  <c r="AI226" i="6" s="1"/>
  <c r="AI227" i="6" s="1"/>
  <c r="AI228" i="6" s="1"/>
  <c r="AI229" i="6" s="1"/>
  <c r="AI230" i="6" s="1"/>
  <c r="AI231" i="6" s="1"/>
  <c r="AI232" i="6" s="1"/>
  <c r="AI233" i="6" s="1"/>
  <c r="AI234" i="6" s="1"/>
  <c r="AI235" i="6" s="1"/>
  <c r="AI236" i="6" s="1"/>
  <c r="AI237" i="6" s="1"/>
  <c r="AH206" i="6"/>
  <c r="AI207" i="6" s="1"/>
  <c r="AI208" i="6" s="1"/>
  <c r="AI209" i="6" s="1"/>
  <c r="AH184" i="6"/>
  <c r="AH166" i="6"/>
  <c r="AH154" i="6"/>
  <c r="AH145" i="6"/>
  <c r="AH133" i="6"/>
  <c r="AH124" i="6"/>
  <c r="AH118" i="6"/>
  <c r="AI119" i="6" s="1"/>
  <c r="AH113" i="6"/>
  <c r="AH107" i="6"/>
  <c r="AH98" i="6"/>
  <c r="AH80" i="6"/>
  <c r="AH69" i="6"/>
  <c r="AH60" i="6"/>
  <c r="AH50" i="6"/>
  <c r="AI51" i="6" s="1"/>
  <c r="AI52" i="6" s="1"/>
  <c r="AH39" i="6"/>
  <c r="AH27" i="6"/>
  <c r="AH16" i="6"/>
  <c r="AH364" i="6"/>
  <c r="AH356" i="6"/>
  <c r="AH346" i="6"/>
  <c r="AH336" i="6"/>
  <c r="AH327" i="6"/>
  <c r="AH307" i="6"/>
  <c r="AH299" i="6"/>
  <c r="AH289" i="6"/>
  <c r="AH277" i="6"/>
  <c r="AI278" i="6" s="1"/>
  <c r="AI279" i="6" s="1"/>
  <c r="AI280" i="6" s="1"/>
  <c r="AI281" i="6" s="1"/>
  <c r="AI282" i="6" s="1"/>
  <c r="AI283" i="6" s="1"/>
  <c r="AI284" i="6" s="1"/>
  <c r="AI285" i="6" s="1"/>
  <c r="AI286" i="6" s="1"/>
  <c r="AI287" i="6" s="1"/>
  <c r="AI288" i="6" s="1"/>
  <c r="AI289" i="6" s="1"/>
  <c r="AH266" i="6"/>
  <c r="AI267" i="6" s="1"/>
  <c r="AH257" i="6"/>
  <c r="AI258" i="6" s="1"/>
  <c r="AI259" i="6" s="1"/>
  <c r="AI260" i="6" s="1"/>
  <c r="AI261" i="6" s="1"/>
  <c r="AI262" i="6" s="1"/>
  <c r="AI263" i="6" s="1"/>
  <c r="AI264" i="6" s="1"/>
  <c r="AI265" i="6" s="1"/>
  <c r="AH248" i="6"/>
  <c r="AI249" i="6" s="1"/>
  <c r="AH238" i="6"/>
  <c r="AI239" i="6" s="1"/>
  <c r="AI240" i="6" s="1"/>
  <c r="AI241" i="6" s="1"/>
  <c r="AI242" i="6" s="1"/>
  <c r="AI243" i="6" s="1"/>
  <c r="AI244" i="6" s="1"/>
  <c r="AI245" i="6" s="1"/>
  <c r="AH226" i="6"/>
  <c r="AH215" i="6"/>
  <c r="AH205" i="6"/>
  <c r="AH195" i="6"/>
  <c r="AH175" i="6"/>
  <c r="AH165" i="6"/>
  <c r="AH153" i="6"/>
  <c r="AH144" i="6"/>
  <c r="AI145" i="6" s="1"/>
  <c r="AH132" i="6"/>
  <c r="AH90" i="6"/>
  <c r="AH79" i="6"/>
  <c r="AH68" i="6"/>
  <c r="AH59" i="6"/>
  <c r="AI60" i="6" s="1"/>
  <c r="AH49" i="6"/>
  <c r="AH38" i="6"/>
  <c r="AH26" i="6"/>
  <c r="AH15" i="6"/>
  <c r="AH6" i="6"/>
  <c r="AI7" i="6" s="1"/>
  <c r="AH363" i="6"/>
  <c r="AI364" i="6" s="1"/>
  <c r="AI365" i="6" s="1"/>
  <c r="AI366" i="6" s="1"/>
  <c r="AH345" i="6"/>
  <c r="AH335" i="6"/>
  <c r="AH326" i="6"/>
  <c r="AI327" i="6" s="1"/>
  <c r="AI328" i="6" s="1"/>
  <c r="AH317" i="6"/>
  <c r="AH298" i="6"/>
  <c r="AI299" i="6" s="1"/>
  <c r="AI300" i="6" s="1"/>
  <c r="AI301" i="6" s="1"/>
  <c r="AH288" i="6"/>
  <c r="AH276" i="6"/>
  <c r="AH265" i="6"/>
  <c r="AH256" i="6"/>
  <c r="AH247" i="6"/>
  <c r="AH237" i="6"/>
  <c r="AH225" i="6"/>
  <c r="AH214" i="6"/>
  <c r="AH204" i="6"/>
  <c r="AH194" i="6"/>
  <c r="AI195" i="6" s="1"/>
  <c r="AI196" i="6" s="1"/>
  <c r="AI197" i="6" s="1"/>
  <c r="AI198" i="6" s="1"/>
  <c r="AI199" i="6" s="1"/>
  <c r="AI200" i="6" s="1"/>
  <c r="AI201" i="6" s="1"/>
  <c r="AI202" i="6" s="1"/>
  <c r="AI203" i="6" s="1"/>
  <c r="AI204" i="6" s="1"/>
  <c r="AI205" i="6" s="1"/>
  <c r="AH183" i="6"/>
  <c r="AH164" i="6"/>
  <c r="AH152" i="6"/>
  <c r="AI153" i="6" s="1"/>
  <c r="AI154" i="6" s="1"/>
  <c r="AI155" i="6" s="1"/>
  <c r="AI156" i="6" s="1"/>
  <c r="AI157" i="6" s="1"/>
  <c r="AI158" i="6" s="1"/>
  <c r="AI159" i="6" s="1"/>
  <c r="AI160" i="6" s="1"/>
  <c r="AI161" i="6" s="1"/>
  <c r="AI162" i="6" s="1"/>
  <c r="AI163" i="6" s="1"/>
  <c r="AI164" i="6" s="1"/>
  <c r="AI165" i="6" s="1"/>
  <c r="AI166" i="6" s="1"/>
  <c r="AI167" i="6" s="1"/>
  <c r="AI168" i="6" s="1"/>
  <c r="AI169" i="6" s="1"/>
  <c r="AI170" i="6" s="1"/>
  <c r="AH143" i="6"/>
  <c r="AH131" i="6"/>
  <c r="AH123" i="6"/>
  <c r="AH112" i="6"/>
  <c r="AH106" i="6"/>
  <c r="AH97" i="6"/>
  <c r="AH89" i="6"/>
  <c r="AI90" i="6" s="1"/>
  <c r="AH67" i="6"/>
  <c r="AH58" i="6"/>
  <c r="AH48" i="6"/>
  <c r="AH37" i="6"/>
  <c r="AH25" i="6"/>
  <c r="AH14" i="6"/>
  <c r="AH245" i="6"/>
  <c r="AH235" i="6"/>
  <c r="AH223" i="6"/>
  <c r="AH212" i="6"/>
  <c r="AH202" i="6"/>
  <c r="AH192" i="6"/>
  <c r="AH182" i="6"/>
  <c r="AH173" i="6"/>
  <c r="AI174" i="6" s="1"/>
  <c r="AI175" i="6" s="1"/>
  <c r="AI176" i="6" s="1"/>
  <c r="AI177" i="6" s="1"/>
  <c r="AI178" i="6" s="1"/>
  <c r="AI179" i="6" s="1"/>
  <c r="AI180" i="6" s="1"/>
  <c r="AH162" i="6"/>
  <c r="AH151" i="6"/>
  <c r="AH141" i="6"/>
  <c r="AH129" i="6"/>
  <c r="AH122" i="6"/>
  <c r="AH111" i="6"/>
  <c r="AH105" i="6"/>
  <c r="AH96" i="6"/>
  <c r="AH87" i="6"/>
  <c r="AH77" i="6"/>
  <c r="AI78" i="6" s="1"/>
  <c r="AI79" i="6" s="1"/>
  <c r="AI80" i="6" s="1"/>
  <c r="AI81" i="6" s="1"/>
  <c r="AI82" i="6" s="1"/>
  <c r="AH56" i="6"/>
  <c r="AH46" i="6"/>
  <c r="AH35" i="6"/>
  <c r="AH23" i="6"/>
  <c r="AH76" i="6"/>
  <c r="AH65" i="6"/>
  <c r="AH55" i="6"/>
  <c r="AH45" i="6"/>
  <c r="AH34" i="6"/>
  <c r="AH8" i="6"/>
  <c r="AI9" i="6" s="1"/>
  <c r="AI10" i="6" s="1"/>
  <c r="AI11" i="6" s="1"/>
  <c r="AI12" i="6" s="1"/>
  <c r="AH160" i="6"/>
  <c r="AH139" i="6"/>
  <c r="AH127" i="6"/>
  <c r="AH121" i="6"/>
  <c r="AH116" i="6"/>
  <c r="AH110" i="6"/>
  <c r="AH103" i="6"/>
  <c r="AH94" i="6"/>
  <c r="AH85" i="6"/>
  <c r="AH75" i="6"/>
  <c r="AH54" i="6"/>
  <c r="AH44" i="6"/>
  <c r="AH33" i="6"/>
  <c r="AH22" i="6"/>
  <c r="AI23" i="6" s="1"/>
  <c r="AI24" i="6" s="1"/>
  <c r="AI25" i="6" s="1"/>
  <c r="AI26" i="6" s="1"/>
  <c r="AI27" i="6" s="1"/>
  <c r="AI28" i="6" s="1"/>
  <c r="AI29" i="6" s="1"/>
  <c r="AI30" i="6" s="1"/>
  <c r="AI31" i="6" s="1"/>
  <c r="AI32" i="6" s="1"/>
  <c r="AI33" i="6" s="1"/>
  <c r="AI34" i="6" s="1"/>
  <c r="AI35" i="6" s="1"/>
  <c r="AI36" i="6" s="1"/>
  <c r="AI37" i="6" s="1"/>
  <c r="AI38" i="6" s="1"/>
  <c r="AI39" i="6" s="1"/>
  <c r="AI40" i="6" s="1"/>
  <c r="AL28" i="6"/>
  <c r="AL23" i="6"/>
  <c r="AL27" i="6"/>
  <c r="Q5" i="6"/>
  <c r="R5" i="6" s="1"/>
  <c r="AH11" i="6"/>
  <c r="J9" i="3"/>
  <c r="I9" i="3" s="1"/>
  <c r="N9" i="3" s="1"/>
  <c r="O9" i="3" s="1"/>
  <c r="G5" i="3"/>
  <c r="K5" i="3" s="1"/>
  <c r="H7" i="3"/>
  <c r="J12" i="3"/>
  <c r="I12" i="3" s="1"/>
  <c r="N12" i="3" s="1"/>
  <c r="O12" i="3" s="1"/>
  <c r="G9" i="3"/>
  <c r="K9" i="3" s="1"/>
  <c r="G7" i="3"/>
  <c r="K7" i="3" s="1"/>
  <c r="H12" i="3"/>
  <c r="F7" i="3"/>
  <c r="I12" i="4"/>
  <c r="I10" i="4"/>
  <c r="H10" i="4"/>
  <c r="J10" i="4" s="1"/>
  <c r="G10" i="4"/>
  <c r="K10" i="4" s="1"/>
  <c r="M10" i="4" s="1"/>
  <c r="L10" i="4" s="1"/>
  <c r="Q10" i="4" s="1"/>
  <c r="I8" i="4"/>
  <c r="K9" i="4"/>
  <c r="G12" i="4"/>
  <c r="H7" i="4"/>
  <c r="J7" i="4" s="1"/>
  <c r="N7" i="4" s="1"/>
  <c r="O7" i="4" s="1"/>
  <c r="F5" i="4"/>
  <c r="M5" i="4" s="1"/>
  <c r="G7" i="4"/>
  <c r="K7" i="4" s="1"/>
  <c r="H9" i="4"/>
  <c r="J9" i="4" s="1"/>
  <c r="F7" i="4"/>
  <c r="I4" i="4"/>
  <c r="I11" i="4"/>
  <c r="H4" i="4"/>
  <c r="J4" i="4" s="1"/>
  <c r="N4" i="4" s="1"/>
  <c r="O4" i="4" s="1"/>
  <c r="H11" i="4"/>
  <c r="J11" i="4" s="1"/>
  <c r="I6" i="4"/>
  <c r="G4" i="4"/>
  <c r="K4" i="4" s="1"/>
  <c r="G11" i="4"/>
  <c r="K11" i="4" s="1"/>
  <c r="H6" i="4"/>
  <c r="J6" i="4" s="1"/>
  <c r="F4" i="4"/>
  <c r="G6" i="4"/>
  <c r="K6" i="4" s="1"/>
  <c r="H8" i="4"/>
  <c r="J8" i="4" s="1"/>
  <c r="F6" i="4"/>
  <c r="F5" i="3"/>
  <c r="H9" i="3"/>
  <c r="J6" i="3"/>
  <c r="I6" i="3" s="1"/>
  <c r="N6" i="3" s="1"/>
  <c r="O6" i="3" s="1"/>
  <c r="J8" i="3"/>
  <c r="I8" i="3" s="1"/>
  <c r="N8" i="3" s="1"/>
  <c r="O8" i="3" s="1"/>
  <c r="O7" i="3"/>
  <c r="H6" i="3"/>
  <c r="G6" i="3"/>
  <c r="K6" i="3" s="1"/>
  <c r="F6" i="3"/>
  <c r="G8" i="3"/>
  <c r="K8" i="3" s="1"/>
  <c r="J5" i="3"/>
  <c r="I5" i="3" s="1"/>
  <c r="N5" i="3" s="1"/>
  <c r="O5" i="3" s="1"/>
  <c r="H10" i="3"/>
  <c r="F8" i="3"/>
  <c r="L12" i="3" l="1"/>
  <c r="M12" i="3" s="1"/>
  <c r="Q12" i="3" s="1"/>
  <c r="N6" i="4"/>
  <c r="O6" i="4" s="1"/>
  <c r="N12" i="4"/>
  <c r="O12" i="4" s="1"/>
  <c r="L5" i="4"/>
  <c r="Q5" i="4" s="1"/>
  <c r="P13" i="4"/>
  <c r="M4" i="4"/>
  <c r="L4" i="4" s="1"/>
  <c r="R4" i="4" s="1"/>
  <c r="M9" i="4"/>
  <c r="L9" i="4" s="1"/>
  <c r="Q9" i="4" s="1"/>
  <c r="N8" i="4"/>
  <c r="O8" i="4" s="1"/>
  <c r="N9" i="4"/>
  <c r="O9" i="4" s="1"/>
  <c r="L4" i="3"/>
  <c r="M4" i="3" s="1"/>
  <c r="L7" i="3"/>
  <c r="M7" i="3" s="1"/>
  <c r="Q7" i="3" s="1"/>
  <c r="N5" i="4"/>
  <c r="O5" i="4" s="1"/>
  <c r="N10" i="4"/>
  <c r="O10" i="4" s="1"/>
  <c r="AL26" i="6"/>
  <c r="AL49" i="6"/>
  <c r="AL20" i="6"/>
  <c r="AL25" i="6"/>
  <c r="AL19" i="6"/>
  <c r="AL13" i="6"/>
  <c r="AL45" i="6"/>
  <c r="AL42" i="6"/>
  <c r="AL24" i="6"/>
  <c r="AL46" i="6"/>
  <c r="AL7" i="6"/>
  <c r="AL37" i="6"/>
  <c r="AL22" i="6"/>
  <c r="AL38" i="6"/>
  <c r="AL21" i="6"/>
  <c r="AL17" i="6"/>
  <c r="AL16" i="6"/>
  <c r="AL35" i="6"/>
  <c r="AL48" i="6"/>
  <c r="AL36" i="6"/>
  <c r="AL18" i="6"/>
  <c r="AL44" i="6"/>
  <c r="AL11" i="6"/>
  <c r="AL39" i="6"/>
  <c r="AL40" i="6"/>
  <c r="AL33" i="6"/>
  <c r="AL5" i="6"/>
  <c r="AL34" i="6"/>
  <c r="AL15" i="6"/>
  <c r="AL14" i="6"/>
  <c r="AL10" i="6"/>
  <c r="AL31" i="6"/>
  <c r="AL43" i="6"/>
  <c r="AL32" i="6"/>
  <c r="AL12" i="6"/>
  <c r="AL6" i="6"/>
  <c r="AL47" i="6"/>
  <c r="AL41" i="6"/>
  <c r="AL29" i="6"/>
  <c r="AL9" i="6"/>
  <c r="AL30" i="6"/>
  <c r="AL8" i="6"/>
  <c r="T5" i="6"/>
  <c r="Y5" i="6"/>
  <c r="L5" i="3"/>
  <c r="M5" i="3" s="1"/>
  <c r="Q5" i="3" s="1"/>
  <c r="L6" i="3"/>
  <c r="M6" i="3" s="1"/>
  <c r="Q6" i="3" s="1"/>
  <c r="N11" i="4"/>
  <c r="O11" i="4" s="1"/>
  <c r="L9" i="3"/>
  <c r="M9" i="3" s="1"/>
  <c r="M7" i="4"/>
  <c r="L7" i="4" s="1"/>
  <c r="Q7" i="4" s="1"/>
  <c r="M6" i="4"/>
  <c r="L6" i="4" s="1"/>
  <c r="Q6" i="4" s="1"/>
  <c r="M11" i="4"/>
  <c r="L11" i="4" s="1"/>
  <c r="Q11" i="4" s="1"/>
  <c r="L8" i="4"/>
  <c r="Q8" i="4" s="1"/>
  <c r="K12" i="4"/>
  <c r="M12" i="4" s="1"/>
  <c r="L12" i="4" s="1"/>
  <c r="Q12" i="4" s="1"/>
  <c r="L8" i="3"/>
  <c r="M8" i="3" s="1"/>
  <c r="Q8" i="3" s="1"/>
  <c r="M10" i="3"/>
  <c r="Q10" i="3" s="1"/>
  <c r="Q4" i="3" l="1"/>
  <c r="S4" i="3"/>
  <c r="S5" i="3" s="1"/>
  <c r="S6" i="3" s="1"/>
  <c r="Q4" i="4"/>
  <c r="Q9" i="3"/>
  <c r="R5" i="4"/>
  <c r="R6" i="4" s="1"/>
  <c r="R7" i="4" s="1"/>
  <c r="R8" i="4" s="1"/>
  <c r="R9" i="4" l="1"/>
  <c r="S7" i="3"/>
  <c r="R10" i="4" l="1"/>
  <c r="R11" i="4" s="1"/>
  <c r="P11" i="4" s="1"/>
  <c r="R12" i="4"/>
  <c r="P6" i="4" s="1"/>
  <c r="S8" i="3"/>
  <c r="P9" i="4" l="1"/>
  <c r="P12" i="4"/>
  <c r="P4" i="4"/>
  <c r="P10" i="4"/>
  <c r="S9" i="3"/>
  <c r="P5" i="4"/>
  <c r="P8" i="4"/>
  <c r="P7" i="4"/>
  <c r="S10" i="3"/>
  <c r="P10" i="3" s="1"/>
  <c r="S11" i="3" l="1"/>
  <c r="P11" i="3" s="1"/>
  <c r="S12" i="3" l="1"/>
  <c r="P4" i="3" l="1"/>
  <c r="P5" i="3"/>
  <c r="P9" i="3"/>
  <c r="P6" i="3"/>
  <c r="P8" i="3"/>
  <c r="P7" i="3"/>
  <c r="P12" i="3"/>
</calcChain>
</file>

<file path=xl/sharedStrings.xml><?xml version="1.0" encoding="utf-8"?>
<sst xmlns="http://schemas.openxmlformats.org/spreadsheetml/2006/main" count="3691" uniqueCount="1460">
  <si>
    <t xml:space="preserve">Котельная </t>
  </si>
  <si>
    <t>Начальная камера участка</t>
  </si>
  <si>
    <t>Конечная камера участка</t>
  </si>
  <si>
    <t>Тип прокладки (1 - надземная; 2 - подземная)</t>
  </si>
  <si>
    <t>Параметр потока отказов участка тепловой сети</t>
  </si>
  <si>
    <t>Вероятность безотказной работы пути относительно конечного потребителя</t>
  </si>
  <si>
    <t>-</t>
  </si>
  <si>
    <t>ВСПОМ P0 (Стационарная вероятность рабочего состояния тепловой сети по участкам)</t>
  </si>
  <si>
    <t>№</t>
  </si>
  <si>
    <t xml:space="preserve">Регион </t>
  </si>
  <si>
    <t>Ближайщий пункт</t>
  </si>
  <si>
    <t>Ед.изм.</t>
  </si>
  <si>
    <t>лет</t>
  </si>
  <si>
    <t>м</t>
  </si>
  <si>
    <t>1/км/год</t>
  </si>
  <si>
    <t>км</t>
  </si>
  <si>
    <t>1/год</t>
  </si>
  <si>
    <t>ч</t>
  </si>
  <si>
    <t>1/ч</t>
  </si>
  <si>
    <t>Гкал/ч</t>
  </si>
  <si>
    <t>Нормы тепловых потерь трубопроводов водяных тепловых сетей при канальной прокладке</t>
  </si>
  <si>
    <t>Условный</t>
  </si>
  <si>
    <t>Нормы плотности теплового потока, ккал/чм</t>
  </si>
  <si>
    <t>Отчет</t>
  </si>
  <si>
    <t>Отчет+1</t>
  </si>
  <si>
    <t>Отчет+2</t>
  </si>
  <si>
    <t>Отчет+3</t>
  </si>
  <si>
    <t>Отчет+4</t>
  </si>
  <si>
    <t>диаметр,</t>
  </si>
  <si>
    <t>Продолжительность эксплуатации более 5000 ч/год</t>
  </si>
  <si>
    <t>мм</t>
  </si>
  <si>
    <t>Прогнозный индекс роста цены в расчетном периоде, в соответствии с прогнозом социально экономического развития Российской Федерации (базовый вариант)</t>
  </si>
  <si>
    <t>It</t>
  </si>
  <si>
    <t>Индекс совокупного платежа граждан за коммунальные услуги</t>
  </si>
  <si>
    <t>ИСПГ</t>
  </si>
  <si>
    <t>Прогнозный индекс цен производителей промышленной продукции в расчетном периоде</t>
  </si>
  <si>
    <t>ИЦП</t>
  </si>
  <si>
    <t>Идеальный удельник, кг ут/Гкал</t>
  </si>
  <si>
    <t>Блочно-модульная</t>
  </si>
  <si>
    <t>Отдельностоящая</t>
  </si>
  <si>
    <t>Свердловская область</t>
  </si>
  <si>
    <t>Каменск-Уральский</t>
  </si>
  <si>
    <t xml:space="preserve">Коэффичиенты перехода от цен базового района (Московская область)к уровню цен субъектов Российской Федерации </t>
  </si>
  <si>
    <t>Климатические параметры холодного переода года</t>
  </si>
  <si>
    <t>Тепловые сети</t>
  </si>
  <si>
    <t>Здания и сооружения городской инфраструктуры</t>
  </si>
  <si>
    <t>Республика, край, автономный округ, область, пункт,</t>
  </si>
  <si>
    <t>Температура воздуха наиболее холодной пятидневки, °С, обеспеченностью</t>
  </si>
  <si>
    <t>Температура воздуха, °С, обеспеченностью</t>
  </si>
  <si>
    <t>Продолжительность, сут, и средняя температура воздуха, °С, периода со средней суточной температурой воздуха</t>
  </si>
  <si>
    <t>Всп1</t>
  </si>
  <si>
    <t xml:space="preserve">Коэф для программы </t>
  </si>
  <si>
    <t>продолжительность</t>
  </si>
  <si>
    <t>средняя температура</t>
  </si>
  <si>
    <t>Всп2</t>
  </si>
  <si>
    <t>Субъект Российской Федерачии</t>
  </si>
  <si>
    <t>Коэффичиечт</t>
  </si>
  <si>
    <t>Республика Адыгея (Адыгея)</t>
  </si>
  <si>
    <t>ЦЕНТРАЛЬНЫЙ ФЕДЕРАЛЬНЫЙ ОКРУГ (ЦФО)</t>
  </si>
  <si>
    <t>Майкоп</t>
  </si>
  <si>
    <t>Белгородская область</t>
  </si>
  <si>
    <t>Республика Алтай</t>
  </si>
  <si>
    <t>Брянская область</t>
  </si>
  <si>
    <t>Катанда</t>
  </si>
  <si>
    <t>Владимирская область</t>
  </si>
  <si>
    <t>Кош-Агач</t>
  </si>
  <si>
    <t>Воронежская область</t>
  </si>
  <si>
    <t>Онгудай</t>
  </si>
  <si>
    <t>Ивановская область</t>
  </si>
  <si>
    <t>Яйлю</t>
  </si>
  <si>
    <t>Калужская область</t>
  </si>
  <si>
    <t>Алтайский край</t>
  </si>
  <si>
    <t>Костромская область</t>
  </si>
  <si>
    <t>Алейск</t>
  </si>
  <si>
    <t>Курская область</t>
  </si>
  <si>
    <t>Барнаул</t>
  </si>
  <si>
    <t>Липецкая область</t>
  </si>
  <si>
    <t>Бийск</t>
  </si>
  <si>
    <t>Московская область</t>
  </si>
  <si>
    <t>Змеиногорск</t>
  </si>
  <si>
    <t>Орловская область</t>
  </si>
  <si>
    <t>Родино</t>
  </si>
  <si>
    <t>Рязанская область</t>
  </si>
  <si>
    <t>Рубцовск</t>
  </si>
  <si>
    <t>Смоленская область</t>
  </si>
  <si>
    <t>Славгород</t>
  </si>
  <si>
    <t>Тамбовская область</t>
  </si>
  <si>
    <t>Тогул</t>
  </si>
  <si>
    <t>Тверская область</t>
  </si>
  <si>
    <t>Амурская область</t>
  </si>
  <si>
    <t>Тульская область</t>
  </si>
  <si>
    <t>Архара</t>
  </si>
  <si>
    <t>Ярославская обл</t>
  </si>
  <si>
    <t>Белогорск</t>
  </si>
  <si>
    <t>Москва</t>
  </si>
  <si>
    <t>Благовещенск</t>
  </si>
  <si>
    <t>СЕВЕРО-ЗАПАДНЫЙ ФЕДЕРАЛЬНЫЙ ОКРУГ</t>
  </si>
  <si>
    <t>Бомнак</t>
  </si>
  <si>
    <t>Республика Карелия</t>
  </si>
  <si>
    <t>Братолюбовка</t>
  </si>
  <si>
    <t>Республика Коми</t>
  </si>
  <si>
    <t>Бысса</t>
  </si>
  <si>
    <t>Архангельская область</t>
  </si>
  <si>
    <t>Ерофей Павлович</t>
  </si>
  <si>
    <t>Вологодская область</t>
  </si>
  <si>
    <t>Завитинск</t>
  </si>
  <si>
    <t>Калининградская область</t>
  </si>
  <si>
    <t>Зея</t>
  </si>
  <si>
    <t>Ленинградская область</t>
  </si>
  <si>
    <t>Норск</t>
  </si>
  <si>
    <t>Мурманская область</t>
  </si>
  <si>
    <t>Поярково</t>
  </si>
  <si>
    <t>Новгородская область</t>
  </si>
  <si>
    <t>Свободный</t>
  </si>
  <si>
    <t>Псковская область</t>
  </si>
  <si>
    <t>Сковородино</t>
  </si>
  <si>
    <t>Ненецкий автономный округ</t>
  </si>
  <si>
    <t>Тында</t>
  </si>
  <si>
    <t>Санкт-Петербург</t>
  </si>
  <si>
    <t>Усть-Нюкжа</t>
  </si>
  <si>
    <t>Южный федеральный округ</t>
  </si>
  <si>
    <t>Черняево</t>
  </si>
  <si>
    <t>Республика Адыгея</t>
  </si>
  <si>
    <t>Шимановск</t>
  </si>
  <si>
    <t>Республика Калмыкия</t>
  </si>
  <si>
    <t>Экимчан</t>
  </si>
  <si>
    <t>Республика Крым</t>
  </si>
  <si>
    <t>Краснодарский край</t>
  </si>
  <si>
    <t>Архангельск</t>
  </si>
  <si>
    <t>Астраханская область</t>
  </si>
  <si>
    <t>Емецк</t>
  </si>
  <si>
    <t>Волгоградская область</t>
  </si>
  <si>
    <t>Каргополь</t>
  </si>
  <si>
    <t>Ростовская область</t>
  </si>
  <si>
    <t>Койнас</t>
  </si>
  <si>
    <t>Севастополб</t>
  </si>
  <si>
    <t>Котлас</t>
  </si>
  <si>
    <t>СЕВЕРО-КАВКАЗСКИЙ ФЕДЕРАЛЬНЫЙ ОКРУГ</t>
  </si>
  <si>
    <t>Мезень</t>
  </si>
  <si>
    <t>Республика Дагестан</t>
  </si>
  <si>
    <t>Онега</t>
  </si>
  <si>
    <t>Республика Ингушетия</t>
  </si>
  <si>
    <t>Шенкурск</t>
  </si>
  <si>
    <t>Кабардино-Балкарская Республика</t>
  </si>
  <si>
    <t xml:space="preserve"> Карачаево-Черкесская Республика</t>
  </si>
  <si>
    <t>Астрахань</t>
  </si>
  <si>
    <t>Республика Северная Осетия – Алания</t>
  </si>
  <si>
    <t>Верхний Баскунчак</t>
  </si>
  <si>
    <t>Чеченская Республика</t>
  </si>
  <si>
    <t>Республика Башкортостан</t>
  </si>
  <si>
    <t>Ставропольский край</t>
  </si>
  <si>
    <t>Белорецк</t>
  </si>
  <si>
    <t>Приволжский федеральный округ</t>
  </si>
  <si>
    <t>Дуван</t>
  </si>
  <si>
    <t>Мелеуз</t>
  </si>
  <si>
    <t>Республика Марий Эл</t>
  </si>
  <si>
    <t>Уфа</t>
  </si>
  <si>
    <t>Республика Мордовия</t>
  </si>
  <si>
    <t>Янаул</t>
  </si>
  <si>
    <t>Республика Татарстан</t>
  </si>
  <si>
    <t>Удмуртская Республика</t>
  </si>
  <si>
    <t>Белгород</t>
  </si>
  <si>
    <t>Чувашская Республика</t>
  </si>
  <si>
    <t>Пермский край</t>
  </si>
  <si>
    <t>Брянск</t>
  </si>
  <si>
    <t>Кировская область</t>
  </si>
  <si>
    <t>Республика Бурятия</t>
  </si>
  <si>
    <t>Нижегородская область</t>
  </si>
  <si>
    <t>Бабушкин</t>
  </si>
  <si>
    <t>г. Саров</t>
  </si>
  <si>
    <t>Багдарин</t>
  </si>
  <si>
    <t>Оренбургская область</t>
  </si>
  <si>
    <t>Баргузин</t>
  </si>
  <si>
    <t>Пензенская область</t>
  </si>
  <si>
    <t>Кяхта</t>
  </si>
  <si>
    <t>Самарская область</t>
  </si>
  <si>
    <t>Монды</t>
  </si>
  <si>
    <t>Саратовская область</t>
  </si>
  <si>
    <t>Нижнеангарск</t>
  </si>
  <si>
    <t>Ульяновская область</t>
  </si>
  <si>
    <t>Сосново-Озерское</t>
  </si>
  <si>
    <t>Уральский федеральный округ</t>
  </si>
  <si>
    <t>Уакит</t>
  </si>
  <si>
    <t>Курганская область</t>
  </si>
  <si>
    <t>Улан-Удэ</t>
  </si>
  <si>
    <t>Хоринск</t>
  </si>
  <si>
    <t>Тюменская область</t>
  </si>
  <si>
    <t>Челябинская область</t>
  </si>
  <si>
    <t>Владимир</t>
  </si>
  <si>
    <t>Ханты-Мансийский автономный округ — Югра</t>
  </si>
  <si>
    <t>Муром</t>
  </si>
  <si>
    <t>Ямало-Ненецкий автономный округ</t>
  </si>
  <si>
    <t>Сибирский федеральный округ</t>
  </si>
  <si>
    <t>Волгоград</t>
  </si>
  <si>
    <t>Камышин</t>
  </si>
  <si>
    <t>Котельниково</t>
  </si>
  <si>
    <t>Иркутская область</t>
  </si>
  <si>
    <t>Новоаннинский</t>
  </si>
  <si>
    <t>Кемеровская область — Кузбасс</t>
  </si>
  <si>
    <t>Эльтон</t>
  </si>
  <si>
    <t>Красноярский край</t>
  </si>
  <si>
    <t>Новосибирская область</t>
  </si>
  <si>
    <t>Бабаево</t>
  </si>
  <si>
    <t>Омская область</t>
  </si>
  <si>
    <t>Вологда</t>
  </si>
  <si>
    <t>Томская область</t>
  </si>
  <si>
    <t>Вытегра</t>
  </si>
  <si>
    <t>Республика Тыва</t>
  </si>
  <si>
    <t>Никольск</t>
  </si>
  <si>
    <t>Республика Хакасия</t>
  </si>
  <si>
    <t>Тотьма</t>
  </si>
  <si>
    <t>ДАЛЬНЕВОСТОЧНЫЙ ФЕДЕРАЛЬНЫЙ ОКРУГ</t>
  </si>
  <si>
    <t>Воронеж</t>
  </si>
  <si>
    <t>Республика Саха</t>
  </si>
  <si>
    <t>Забайкальский край</t>
  </si>
  <si>
    <t>Дербент</t>
  </si>
  <si>
    <t>Камчатский край</t>
  </si>
  <si>
    <t>Махачкала</t>
  </si>
  <si>
    <t>Приморский край</t>
  </si>
  <si>
    <t>Терекли-Мектеб</t>
  </si>
  <si>
    <t>Хабаровский край</t>
  </si>
  <si>
    <t>Еврейская автономная область</t>
  </si>
  <si>
    <t>Биробиджан</t>
  </si>
  <si>
    <t>Магаданская область</t>
  </si>
  <si>
    <t>Екатерино-Никольское</t>
  </si>
  <si>
    <t>Сахалинская область</t>
  </si>
  <si>
    <t>Облучье</t>
  </si>
  <si>
    <t>Чукотский автономный округ</t>
  </si>
  <si>
    <t>Агинское</t>
  </si>
  <si>
    <t>Акша</t>
  </si>
  <si>
    <t>Александровский Завод</t>
  </si>
  <si>
    <t>Борзя</t>
  </si>
  <si>
    <t>Дарасун</t>
  </si>
  <si>
    <t>Калакан</t>
  </si>
  <si>
    <t>Красный Чикой</t>
  </si>
  <si>
    <t>Могоча</t>
  </si>
  <si>
    <t>Нерчинск</t>
  </si>
  <si>
    <t>Нерчинский Завод</t>
  </si>
  <si>
    <t>Средний Калар</t>
  </si>
  <si>
    <t>Тунгокочен</t>
  </si>
  <si>
    <t>Тупик</t>
  </si>
  <si>
    <t>Чара</t>
  </si>
  <si>
    <t>Чита</t>
  </si>
  <si>
    <t>Иваново</t>
  </si>
  <si>
    <t>Кинешма</t>
  </si>
  <si>
    <t>Магас*</t>
  </si>
  <si>
    <t>Алыгджер</t>
  </si>
  <si>
    <t>Байкальск</t>
  </si>
  <si>
    <t>Бодайбо</t>
  </si>
  <si>
    <t>Братск</t>
  </si>
  <si>
    <t>Верхне-Марково</t>
  </si>
  <si>
    <t>Верхняя Гутара</t>
  </si>
  <si>
    <t>Ербогачен</t>
  </si>
  <si>
    <t>Ершово</t>
  </si>
  <si>
    <t>Жигалово</t>
  </si>
  <si>
    <t>Зима</t>
  </si>
  <si>
    <t>Ика</t>
  </si>
  <si>
    <t>Иркутск</t>
  </si>
  <si>
    <t>Киренск</t>
  </si>
  <si>
    <t>Мама</t>
  </si>
  <si>
    <t>Наканно</t>
  </si>
  <si>
    <t>Непа</t>
  </si>
  <si>
    <t>Орлинга</t>
  </si>
  <si>
    <t>Перевоз</t>
  </si>
  <si>
    <t>Преображенка</t>
  </si>
  <si>
    <t>Тайшет</t>
  </si>
  <si>
    <t>Тулун</t>
  </si>
  <si>
    <t>Усть-Ордынский</t>
  </si>
  <si>
    <t>Чечуйск</t>
  </si>
  <si>
    <t>Нальчик</t>
  </si>
  <si>
    <t>Калининград</t>
  </si>
  <si>
    <t>Элиста</t>
  </si>
  <si>
    <t>Калуга</t>
  </si>
  <si>
    <t>Апука</t>
  </si>
  <si>
    <t>Большерецк</t>
  </si>
  <si>
    <t>Ича</t>
  </si>
  <si>
    <t>Ключи</t>
  </si>
  <si>
    <t>Козыревск</t>
  </si>
  <si>
    <t>Корф</t>
  </si>
  <si>
    <t>Кроноки</t>
  </si>
  <si>
    <t>Лопатка, мыс</t>
  </si>
  <si>
    <t>Мильково</t>
  </si>
  <si>
    <t>Начики</t>
  </si>
  <si>
    <t>о. Беринга</t>
  </si>
  <si>
    <t>Оссора</t>
  </si>
  <si>
    <t>Петропавловск-Камчатский</t>
  </si>
  <si>
    <t>Семлячики</t>
  </si>
  <si>
    <t>Соболево</t>
  </si>
  <si>
    <t>Усть-Воямполка</t>
  </si>
  <si>
    <t>Усть-Камчатск</t>
  </si>
  <si>
    <t>Усть-Хайрюзово</t>
  </si>
  <si>
    <t>Карачаево-Черкесская Республика</t>
  </si>
  <si>
    <t>Черкесск</t>
  </si>
  <si>
    <t>Калевала</t>
  </si>
  <si>
    <t>Кемь</t>
  </si>
  <si>
    <t>Олонец</t>
  </si>
  <si>
    <t>Паданы</t>
  </si>
  <si>
    <t>Петрозаводск</t>
  </si>
  <si>
    <t>Реболы</t>
  </si>
  <si>
    <t>Сортавала</t>
  </si>
  <si>
    <t>Кемеровская область</t>
  </si>
  <si>
    <t>Кемерово</t>
  </si>
  <si>
    <t>Киселевск</t>
  </si>
  <si>
    <t>Кондома</t>
  </si>
  <si>
    <t>Мариинск</t>
  </si>
  <si>
    <t>Тайга</t>
  </si>
  <si>
    <t>Тисуль</t>
  </si>
  <si>
    <t>Топки</t>
  </si>
  <si>
    <t>Усть-Кабырза</t>
  </si>
  <si>
    <t>Кильмезь</t>
  </si>
  <si>
    <t>Киров</t>
  </si>
  <si>
    <t>Нагорское</t>
  </si>
  <si>
    <t>Вендинга</t>
  </si>
  <si>
    <t>Воркута</t>
  </si>
  <si>
    <t>Объячево</t>
  </si>
  <si>
    <t>Петрунь</t>
  </si>
  <si>
    <t>Печора</t>
  </si>
  <si>
    <t>Сыктывкар</t>
  </si>
  <si>
    <t>Троицко-Печорское</t>
  </si>
  <si>
    <t>Усть-Уса</t>
  </si>
  <si>
    <t>Усть-Цильма</t>
  </si>
  <si>
    <t>Усть-Щугор</t>
  </si>
  <si>
    <t>Ухта</t>
  </si>
  <si>
    <t>Кострома</t>
  </si>
  <si>
    <t>Чухлома</t>
  </si>
  <si>
    <t>Шарья</t>
  </si>
  <si>
    <t>Красная Поляна</t>
  </si>
  <si>
    <t>Краснодар</t>
  </si>
  <si>
    <t>Приморско-Ахтарск</t>
  </si>
  <si>
    <t>Сочи</t>
  </si>
  <si>
    <t>Тихорецк</t>
  </si>
  <si>
    <t>Агата</t>
  </si>
  <si>
    <t>Ачинск</t>
  </si>
  <si>
    <t>Байкит</t>
  </si>
  <si>
    <t>Боготол</t>
  </si>
  <si>
    <t>Богучаны</t>
  </si>
  <si>
    <t>Ванавара</t>
  </si>
  <si>
    <t>Вельмо</t>
  </si>
  <si>
    <t>Верхнеимбатск</t>
  </si>
  <si>
    <t>Волочанка</t>
  </si>
  <si>
    <t>Диксон</t>
  </si>
  <si>
    <t>Дудинка</t>
  </si>
  <si>
    <t>Енисейск</t>
  </si>
  <si>
    <t>Игарка</t>
  </si>
  <si>
    <t>Канск</t>
  </si>
  <si>
    <t>Красноярск</t>
  </si>
  <si>
    <t>Минусинск</t>
  </si>
  <si>
    <t>Тура</t>
  </si>
  <si>
    <t>Туруханск</t>
  </si>
  <si>
    <t>Хатанга</t>
  </si>
  <si>
    <t>Челюскин, мыс</t>
  </si>
  <si>
    <t>Ярцево</t>
  </si>
  <si>
    <t>Ай-Петри</t>
  </si>
  <si>
    <t>Керчь</t>
  </si>
  <si>
    <t>Клепинино</t>
  </si>
  <si>
    <t>Севастополь</t>
  </si>
  <si>
    <t>Симферополь</t>
  </si>
  <si>
    <t>Феодосия</t>
  </si>
  <si>
    <t>Ялта</t>
  </si>
  <si>
    <t>Курган</t>
  </si>
  <si>
    <t>Курск</t>
  </si>
  <si>
    <t>Выборг</t>
  </si>
  <si>
    <t>Новая Ладога</t>
  </si>
  <si>
    <t>Тихвин</t>
  </si>
  <si>
    <t>Липецк</t>
  </si>
  <si>
    <t>Брохово</t>
  </si>
  <si>
    <t>Магадан</t>
  </si>
  <si>
    <t>Омсукчан</t>
  </si>
  <si>
    <t>Палатка</t>
  </si>
  <si>
    <t>Среднекан</t>
  </si>
  <si>
    <t>Сусуман</t>
  </si>
  <si>
    <t>Йошкар-Ола</t>
  </si>
  <si>
    <t>Саранск</t>
  </si>
  <si>
    <t>Дмитров</t>
  </si>
  <si>
    <t>Кашира</t>
  </si>
  <si>
    <t>Можайск</t>
  </si>
  <si>
    <t>Наро-Фоминск</t>
  </si>
  <si>
    <t>Новомосковский АО</t>
  </si>
  <si>
    <t>Троицкий АО</t>
  </si>
  <si>
    <t>Черусти</t>
  </si>
  <si>
    <t>Вайда-Губа</t>
  </si>
  <si>
    <t>Кандалакша</t>
  </si>
  <si>
    <t>Ковдор</t>
  </si>
  <si>
    <t>Краснощелье</t>
  </si>
  <si>
    <t>Ловозеро</t>
  </si>
  <si>
    <t>Мончегорск</t>
  </si>
  <si>
    <t>Мурманск</t>
  </si>
  <si>
    <t>Ниванкюль</t>
  </si>
  <si>
    <t>Пялица</t>
  </si>
  <si>
    <t>о. Сосновец</t>
  </si>
  <si>
    <t>Териберка</t>
  </si>
  <si>
    <t>Умба</t>
  </si>
  <si>
    <t>Варандей</t>
  </si>
  <si>
    <t>Индига</t>
  </si>
  <si>
    <t>Канин Нос</t>
  </si>
  <si>
    <t>Коткино</t>
  </si>
  <si>
    <t>Нарьян-Мар</t>
  </si>
  <si>
    <t>Ходовариха</t>
  </si>
  <si>
    <t>Хоседа-Хард</t>
  </si>
  <si>
    <t>Арзамас</t>
  </si>
  <si>
    <t>Выкса</t>
  </si>
  <si>
    <t>Нижний Новгород</t>
  </si>
  <si>
    <t>Боровичи</t>
  </si>
  <si>
    <t>Великий Новгород</t>
  </si>
  <si>
    <t>Барабинск</t>
  </si>
  <si>
    <t>Болотное</t>
  </si>
  <si>
    <t>Карасук</t>
  </si>
  <si>
    <t>Кочки</t>
  </si>
  <si>
    <t>Купино</t>
  </si>
  <si>
    <t>Кыштовка</t>
  </si>
  <si>
    <t>Новосибирск</t>
  </si>
  <si>
    <t>Татарск</t>
  </si>
  <si>
    <t>Чулым</t>
  </si>
  <si>
    <t>Исиль-Куль</t>
  </si>
  <si>
    <t>Омск</t>
  </si>
  <si>
    <t>Тара</t>
  </si>
  <si>
    <t>Черлак</t>
  </si>
  <si>
    <t>Кувандык</t>
  </si>
  <si>
    <t>Оренбург</t>
  </si>
  <si>
    <t>Сорочинск</t>
  </si>
  <si>
    <t>Орел</t>
  </si>
  <si>
    <t>Земетчино</t>
  </si>
  <si>
    <t>Пенза</t>
  </si>
  <si>
    <t>Бисер</t>
  </si>
  <si>
    <t>Ножовка</t>
  </si>
  <si>
    <t>Пермь</t>
  </si>
  <si>
    <t>Чердынь</t>
  </si>
  <si>
    <t>Агзу</t>
  </si>
  <si>
    <t>Анучино</t>
  </si>
  <si>
    <t>Астраханка</t>
  </si>
  <si>
    <t>Богополь</t>
  </si>
  <si>
    <t>Владивосток</t>
  </si>
  <si>
    <t>Дальнереченск</t>
  </si>
  <si>
    <t>Кировский</t>
  </si>
  <si>
    <t>Красный Яр</t>
  </si>
  <si>
    <t>Маргаритово</t>
  </si>
  <si>
    <t>Мельничное</t>
  </si>
  <si>
    <t>Партизанск</t>
  </si>
  <si>
    <t>Посьет</t>
  </si>
  <si>
    <t>Преображение</t>
  </si>
  <si>
    <t>Рудная Пристань</t>
  </si>
  <si>
    <t>Сосуново</t>
  </si>
  <si>
    <t>Чугуевка</t>
  </si>
  <si>
    <t>Великие Луки</t>
  </si>
  <si>
    <t>Псков</t>
  </si>
  <si>
    <t>Гигант</t>
  </si>
  <si>
    <t>Миллерово</t>
  </si>
  <si>
    <t>Ростов-на-Дону</t>
  </si>
  <si>
    <t>Таганрог</t>
  </si>
  <si>
    <t>Рязань</t>
  </si>
  <si>
    <t>Самара</t>
  </si>
  <si>
    <t>Александров Гай</t>
  </si>
  <si>
    <t>Балашов</t>
  </si>
  <si>
    <t>Саратов</t>
  </si>
  <si>
    <t>Республика Саха (Якутия)</t>
  </si>
  <si>
    <t>Алдан</t>
  </si>
  <si>
    <t>Амга</t>
  </si>
  <si>
    <t>Батамай</t>
  </si>
  <si>
    <t>Бердигястях</t>
  </si>
  <si>
    <t>Буяга</t>
  </si>
  <si>
    <t>Верхоянск</t>
  </si>
  <si>
    <t>Вилюйск</t>
  </si>
  <si>
    <t>Витим</t>
  </si>
  <si>
    <t>Джалинда</t>
  </si>
  <si>
    <t>Джарджан</t>
  </si>
  <si>
    <t>Джикимда</t>
  </si>
  <si>
    <t>Жиганск</t>
  </si>
  <si>
    <t>Зырянка</t>
  </si>
  <si>
    <t>Исить</t>
  </si>
  <si>
    <t>Иэма</t>
  </si>
  <si>
    <t>Крест-Хальджай</t>
  </si>
  <si>
    <t>Кюсюр</t>
  </si>
  <si>
    <t>Ленск</t>
  </si>
  <si>
    <t>Мирный</t>
  </si>
  <si>
    <t>Нагорный</t>
  </si>
  <si>
    <t>Нера</t>
  </si>
  <si>
    <t>Нюрба</t>
  </si>
  <si>
    <t>Оймякон</t>
  </si>
  <si>
    <t>Олекминск</t>
  </si>
  <si>
    <t>Оленек</t>
  </si>
  <si>
    <t>Охотский Перевоз</t>
  </si>
  <si>
    <t>Сангар</t>
  </si>
  <si>
    <t>Саскылах</t>
  </si>
  <si>
    <t>Среднеколымск</t>
  </si>
  <si>
    <t>Сунтар</t>
  </si>
  <si>
    <t>Сухана</t>
  </si>
  <si>
    <t>Токо</t>
  </si>
  <si>
    <t>Томмот</t>
  </si>
  <si>
    <t>Томпо</t>
  </si>
  <si>
    <t>Туой-Хая</t>
  </si>
  <si>
    <t>Тяня</t>
  </si>
  <si>
    <t>Усть-Мая</t>
  </si>
  <si>
    <t>Усть-Миль</t>
  </si>
  <si>
    <t>Усть-Мома</t>
  </si>
  <si>
    <t>Чульман</t>
  </si>
  <si>
    <t>Чурапча</t>
  </si>
  <si>
    <t>Шелагонцы</t>
  </si>
  <si>
    <t>Эйк</t>
  </si>
  <si>
    <t>Якутск</t>
  </si>
  <si>
    <t>Александровск-Сахалинский</t>
  </si>
  <si>
    <t>Долинск</t>
  </si>
  <si>
    <t>Корсаков</t>
  </si>
  <si>
    <t>Курильск</t>
  </si>
  <si>
    <t>Макаров</t>
  </si>
  <si>
    <t>Невельск</t>
  </si>
  <si>
    <t>Ноглики</t>
  </si>
  <si>
    <t>Оха</t>
  </si>
  <si>
    <t>Погиби</t>
  </si>
  <si>
    <t>Поронайск</t>
  </si>
  <si>
    <t>Холмск</t>
  </si>
  <si>
    <t>Южно-Курильск</t>
  </si>
  <si>
    <t>Южно-Сахалинск</t>
  </si>
  <si>
    <t>Верхотурье</t>
  </si>
  <si>
    <t>Екатеринбург</t>
  </si>
  <si>
    <t>Ивдель</t>
  </si>
  <si>
    <t>Туринск</t>
  </si>
  <si>
    <t>Шамары</t>
  </si>
  <si>
    <t>Республика Северная Осетия - Алания</t>
  </si>
  <si>
    <t>Владикавказ</t>
  </si>
  <si>
    <t>Вязьма</t>
  </si>
  <si>
    <t>Смоленск</t>
  </si>
  <si>
    <t>Арзгир</t>
  </si>
  <si>
    <t>Кисловодск</t>
  </si>
  <si>
    <t>Минеральные Воды</t>
  </si>
  <si>
    <t>Невинномысск</t>
  </si>
  <si>
    <t>Ставрополь</t>
  </si>
  <si>
    <t>Тамбов</t>
  </si>
  <si>
    <t>Республика Татарстан (Татарстан)</t>
  </si>
  <si>
    <t>Бугульма</t>
  </si>
  <si>
    <t>Елабуга</t>
  </si>
  <si>
    <t>Казань</t>
  </si>
  <si>
    <t>Бежецк</t>
  </si>
  <si>
    <t>Старица</t>
  </si>
  <si>
    <t>Тверь</t>
  </si>
  <si>
    <t>Александровское</t>
  </si>
  <si>
    <t>Колпашево</t>
  </si>
  <si>
    <t>Средний Васюган</t>
  </si>
  <si>
    <t>Томск</t>
  </si>
  <si>
    <t>Усть-Озерное</t>
  </si>
  <si>
    <t>Тула</t>
  </si>
  <si>
    <t>Кызыл</t>
  </si>
  <si>
    <t>Демьянское</t>
  </si>
  <si>
    <t>Тобольск</t>
  </si>
  <si>
    <t>Тюмень</t>
  </si>
  <si>
    <t>Глазов</t>
  </si>
  <si>
    <t>Ижевск</t>
  </si>
  <si>
    <t>Сарапул</t>
  </si>
  <si>
    <t>Сурское</t>
  </si>
  <si>
    <t>Ульяновск</t>
  </si>
  <si>
    <t>Аян</t>
  </si>
  <si>
    <t>Байдуков</t>
  </si>
  <si>
    <t>Бикин</t>
  </si>
  <si>
    <t>Вяземский</t>
  </si>
  <si>
    <t>Гвасюги</t>
  </si>
  <si>
    <t>Джаорэ</t>
  </si>
  <si>
    <t>Им. Полины Осипенко</t>
  </si>
  <si>
    <t>Комсомольск-на-Амуре</t>
  </si>
  <si>
    <t>Нижнетамбовское</t>
  </si>
  <si>
    <t>Николаевск-на-Амуре</t>
  </si>
  <si>
    <t>Охотск</t>
  </si>
  <si>
    <t>Советская Гавань</t>
  </si>
  <si>
    <t>Софийский Прииск</t>
  </si>
  <si>
    <t>Троицкое</t>
  </si>
  <si>
    <t>Хабаровск</t>
  </si>
  <si>
    <t>Чумикан</t>
  </si>
  <si>
    <t>Абакан</t>
  </si>
  <si>
    <t>Шира</t>
  </si>
  <si>
    <t>Ханты-Мансийский автономный округ - Югра</t>
  </si>
  <si>
    <t>Березово</t>
  </si>
  <si>
    <t>Кондинское</t>
  </si>
  <si>
    <t>Леуши</t>
  </si>
  <si>
    <t>Октябрьское</t>
  </si>
  <si>
    <t>Сосьва</t>
  </si>
  <si>
    <t>Сургут</t>
  </si>
  <si>
    <t>Угут</t>
  </si>
  <si>
    <t>Ханты-Мансийск</t>
  </si>
  <si>
    <t>Верхнеуральск</t>
  </si>
  <si>
    <t>Нязепетровск</t>
  </si>
  <si>
    <t>Челябинск</t>
  </si>
  <si>
    <t>Грозный</t>
  </si>
  <si>
    <t>Чувашская Республика - Чувашия</t>
  </si>
  <si>
    <t>Порецкое</t>
  </si>
  <si>
    <t>Чебоксары</t>
  </si>
  <si>
    <t>Анадырь</t>
  </si>
  <si>
    <t>Марково</t>
  </si>
  <si>
    <t>Омолон</t>
  </si>
  <si>
    <t>Островное</t>
  </si>
  <si>
    <t>Усть-Олой</t>
  </si>
  <si>
    <t>Эньмувеем</t>
  </si>
  <si>
    <t>Марресаля</t>
  </si>
  <si>
    <t>Надым</t>
  </si>
  <si>
    <t>Салехард</t>
  </si>
  <si>
    <t>Тарко-Сале</t>
  </si>
  <si>
    <t>Уренгой</t>
  </si>
  <si>
    <t>Ярославская область</t>
  </si>
  <si>
    <t>Ярославль</t>
  </si>
  <si>
    <t>Фактическая надежность</t>
  </si>
  <si>
    <t>Перспективная надежность</t>
  </si>
  <si>
    <t>Надземная</t>
  </si>
  <si>
    <t>Подземная канальная или подвальная</t>
  </si>
  <si>
    <t>Ед. изм.</t>
  </si>
  <si>
    <t>Протяженность участка в ОДНОТРУБНОМ исчислении</t>
  </si>
  <si>
    <t>Диаметр участка</t>
  </si>
  <si>
    <t>Тип прокладки участка</t>
  </si>
  <si>
    <t>Год ввода участка в эксплуатацию</t>
  </si>
  <si>
    <t>Название конца участка</t>
  </si>
  <si>
    <t>Название начала участка</t>
  </si>
  <si>
    <t>Наименование системы теплоснабжения</t>
  </si>
  <si>
    <t>Участки тепловых сетей (подробная экспликация)</t>
  </si>
  <si>
    <t>1 МВт</t>
  </si>
  <si>
    <t>Модернизация</t>
  </si>
  <si>
    <t xml:space="preserve"> т. руб</t>
  </si>
  <si>
    <t xml:space="preserve">Перевод на альтернативное отопление (электроотопление)  квартир в многоквартирных жилых домах котельной </t>
  </si>
  <si>
    <t xml:space="preserve">т. руб </t>
  </si>
  <si>
    <t xml:space="preserve">км </t>
  </si>
  <si>
    <t xml:space="preserve">Проведение инвентаризации тепловых сетей для </t>
  </si>
  <si>
    <t>Т. р</t>
  </si>
  <si>
    <t>кол-во котельных</t>
  </si>
  <si>
    <t xml:space="preserve">Разработка программы энергосбережения для </t>
  </si>
  <si>
    <t>Утверждение нормативов технологических потерь тепловой энергии и теплоносителя при транспортировке для РСО №</t>
  </si>
  <si>
    <t xml:space="preserve">Утверждение норм нормативов запасов основного/резервного топлива источников тепловой энергии для РСО </t>
  </si>
  <si>
    <t xml:space="preserve">Утверждение нормативов удельного расхода топлива для организации и источников тепловой для РСО </t>
  </si>
  <si>
    <t>кВт</t>
  </si>
  <si>
    <t xml:space="preserve">Установка резервного дизель-генератора для повышения надежности системы теплоснабжения газовой котельной  мощностью МВт </t>
  </si>
  <si>
    <t xml:space="preserve"> м3/ч</t>
  </si>
  <si>
    <t xml:space="preserve">Установка резервных баков-аккумуляторов для повышения надежности системы теплоснабжения газовой котельной  мощностью </t>
  </si>
  <si>
    <t>тверд т. руб</t>
  </si>
  <si>
    <t xml:space="preserve">ггаз т. руб </t>
  </si>
  <si>
    <t>Мвт</t>
  </si>
  <si>
    <t>Замена котла Марс 1,5МВт для котельной на новый (аналогичный)</t>
  </si>
  <si>
    <t>т. руб</t>
  </si>
  <si>
    <t xml:space="preserve">Составление режимных карт оборудования </t>
  </si>
  <si>
    <t>т. р</t>
  </si>
  <si>
    <t>Поверка прибора учета тепловой энергии для котельной</t>
  </si>
  <si>
    <t>Гкал/час</t>
  </si>
  <si>
    <t xml:space="preserve">Поверка прибора учета тепловой энергии для котельной </t>
  </si>
  <si>
    <t>Номинальный расход м3/ч</t>
  </si>
  <si>
    <t>Установка прибора учёта тепловой энергии для котельной Апап, Установка прибора учета Теловой энергии на ЦТП, Установка общедомовых приборов учета МКД</t>
  </si>
  <si>
    <t>19-03-001-06</t>
  </si>
  <si>
    <t>19-03-001-05</t>
  </si>
  <si>
    <t>19-03-001-04</t>
  </si>
  <si>
    <t>19-03-001-03</t>
  </si>
  <si>
    <t>19-03-001-02</t>
  </si>
  <si>
    <t>19-03-001-01</t>
  </si>
  <si>
    <t>т. р за 1 мЗ/час</t>
  </si>
  <si>
    <t>мЗ/час</t>
  </si>
  <si>
    <t>Код показателя</t>
  </si>
  <si>
    <t xml:space="preserve">Заменить  насос на насосной станции  </t>
  </si>
  <si>
    <t>Мощность подкл. двиг. кВт</t>
  </si>
  <si>
    <t xml:space="preserve">Установка частотного регулирования приводов насоса </t>
  </si>
  <si>
    <t xml:space="preserve">Т.р </t>
  </si>
  <si>
    <t>м³/ч</t>
  </si>
  <si>
    <t>Заменить  насос для котельной; замена насосного оборудования ЦТП</t>
  </si>
  <si>
    <t>т. Р</t>
  </si>
  <si>
    <t>Производительность скважины, м3</t>
  </si>
  <si>
    <t>Организация резервного водоснабжения</t>
  </si>
  <si>
    <t>СТОИМОСТЬ, т. РУБ.</t>
  </si>
  <si>
    <t xml:space="preserve">ПРОИЗ-ОСТЬ, М3/Ч	</t>
  </si>
  <si>
    <t>Установка системы водоподготовки для котельной</t>
  </si>
  <si>
    <t>т. Руб</t>
  </si>
  <si>
    <t>М2</t>
  </si>
  <si>
    <t>Капитальный ремонт здания котельной</t>
  </si>
  <si>
    <t>100000+</t>
  </si>
  <si>
    <t>100+</t>
  </si>
  <si>
    <t xml:space="preserve">т. Руб </t>
  </si>
  <si>
    <t>Замена теплообменного оборудования котельной; Замена теплообменного оборудования цтп</t>
  </si>
  <si>
    <t>Вывод из эксплуатации котельной</t>
  </si>
  <si>
    <t>19-02-002-05</t>
  </si>
  <si>
    <t>19-02-002-04</t>
  </si>
  <si>
    <t>19-02-002-03</t>
  </si>
  <si>
    <t>19-02-002-02</t>
  </si>
  <si>
    <t>19-02-002-01</t>
  </si>
  <si>
    <t>тыс. Руб за 1 Мвт</t>
  </si>
  <si>
    <t>МВт</t>
  </si>
  <si>
    <t>Индивидуальные тепловые пункты</t>
  </si>
  <si>
    <t>19-03-002-06</t>
  </si>
  <si>
    <t>19-03-002-05</t>
  </si>
  <si>
    <t>19-03-002-04</t>
  </si>
  <si>
    <t>19-03-002-03</t>
  </si>
  <si>
    <t>19-03-002-02</t>
  </si>
  <si>
    <t>19-03-002-01</t>
  </si>
  <si>
    <t>тыс. руб за 1 м3/час</t>
  </si>
  <si>
    <t>м3/час</t>
  </si>
  <si>
    <t>Насосные станции второго подъема</t>
  </si>
  <si>
    <t>Дерново-подзолистые преимущественно мелко- и неглубокоподзолистые</t>
  </si>
  <si>
    <t>Пойменные кислые</t>
  </si>
  <si>
    <t>Горные примитивные</t>
  </si>
  <si>
    <t>Серые лесные</t>
  </si>
  <si>
    <t>Черноземы южные и обыкновенные мицелярно-карбонатные (черноземы глубокие карбонатные)</t>
  </si>
  <si>
    <t>тыс. руб за м3/час</t>
  </si>
  <si>
    <t>Подзолы иллювиально-железистые (подзолы иллювиально-малогумусовые)</t>
  </si>
  <si>
    <t>Насосные станции первого подъёма</t>
  </si>
  <si>
    <t>Подзолы иллювиально-железистые и иллювиально-гумусовые без разделения (подзолы иллювиально-мало- и многогумусовые)</t>
  </si>
  <si>
    <t>16 МВт</t>
  </si>
  <si>
    <t>19-02-003-02</t>
  </si>
  <si>
    <t>Черноземы выщелоченные</t>
  </si>
  <si>
    <t>11,96 МВт</t>
  </si>
  <si>
    <t>19-02-003-01</t>
  </si>
  <si>
    <t>тыс. руб за 1 Мвт</t>
  </si>
  <si>
    <t>Наименование показателя</t>
  </si>
  <si>
    <t>Дерново-подзолисто-глеевые со вторым гумусовым горизонтом</t>
  </si>
  <si>
    <t>Центральные тепловые пункты</t>
  </si>
  <si>
    <t>19-02-001-12</t>
  </si>
  <si>
    <t>19-02-001-11</t>
  </si>
  <si>
    <t>19-02-001-10</t>
  </si>
  <si>
    <t>Лугово-черноземные</t>
  </si>
  <si>
    <t>19-02-001-09</t>
  </si>
  <si>
    <t>19-02-001-08</t>
  </si>
  <si>
    <t>19-02-001-07</t>
  </si>
  <si>
    <t>Дерново-подзолистые преимущественно неглубокоподзолистые</t>
  </si>
  <si>
    <t>Отдельно стоящие котельные на газообразном топливе, теплопроизводительностью:</t>
  </si>
  <si>
    <t>Буро-таежные иллювиально-гумусовые (буроземы грубогумусовые иллювиально-гумусовые)</t>
  </si>
  <si>
    <t>19-02-001-06</t>
  </si>
  <si>
    <t>Черноземы обыкновенные</t>
  </si>
  <si>
    <t>19-02-001-05</t>
  </si>
  <si>
    <t>19-02-001-04</t>
  </si>
  <si>
    <t>Черноземы оподзоленные</t>
  </si>
  <si>
    <t>19-02-001-03</t>
  </si>
  <si>
    <t>Черноземы южные</t>
  </si>
  <si>
    <t>19-02-001-02</t>
  </si>
  <si>
    <t>Буро-таежные (буроземы грубогумусовые)</t>
  </si>
  <si>
    <t>19-02-001-01</t>
  </si>
  <si>
    <t>Дерново-таежные насыщенные (дерново-буроземные слабоненасыщенные и насыщенные)</t>
  </si>
  <si>
    <t>Котельные блочно-модульные на газообразном топливе, теплопроизводительностью:</t>
  </si>
  <si>
    <t>тыс.руб. за 1 МВт</t>
  </si>
  <si>
    <t>Измеритель:</t>
  </si>
  <si>
    <t>Горно-луговые дерновые</t>
  </si>
  <si>
    <t>Строительство котельной</t>
  </si>
  <si>
    <t>Дерново-карбонатные (включая выщелоченные и оподзоленные)</t>
  </si>
  <si>
    <t>т. рублей</t>
  </si>
  <si>
    <t>диаметры, мм</t>
  </si>
  <si>
    <t>Замена запорно-регулирующей арматуры</t>
  </si>
  <si>
    <t>Торфяно- и торфянисто-подзолисто-глеевые</t>
  </si>
  <si>
    <t>...</t>
  </si>
  <si>
    <t xml:space="preserve">20 процентов от строительства </t>
  </si>
  <si>
    <t>Капитальный ремонт существующей сети</t>
  </si>
  <si>
    <t>Бурые солонцеватые и солонцы</t>
  </si>
  <si>
    <t>Горно-луговые дерново-торфянистые</t>
  </si>
  <si>
    <t>Горные лесные черноземовидные</t>
  </si>
  <si>
    <t>Черноземы слитые</t>
  </si>
  <si>
    <t>Бурые лесные слабоненасыщенные оподзоленные (буроземы слабоненасыщенные оподзоленные)</t>
  </si>
  <si>
    <t>Дерново-подзолистые преимущественно глубокоподзолистые</t>
  </si>
  <si>
    <t>30+</t>
  </si>
  <si>
    <t>Нет</t>
  </si>
  <si>
    <t>мало</t>
  </si>
  <si>
    <t xml:space="preserve">Установка частотного регулирования приводов насоса для Насосной станции </t>
  </si>
  <si>
    <t>Лугово-черноземные солонцеватые и солончаковатые</t>
  </si>
  <si>
    <t>Проведение инвентаризации тепловых сетей для РСО</t>
  </si>
  <si>
    <t>много</t>
  </si>
  <si>
    <t>Да</t>
  </si>
  <si>
    <t xml:space="preserve">Строительство тепловых сетей подземной бесканальной прокладки котельной </t>
  </si>
  <si>
    <t>Перевод объектов с отрутой системы теплоснабжения на закрытую</t>
  </si>
  <si>
    <t>Дерново-подзолистые иллювиально-железистые</t>
  </si>
  <si>
    <t>Разработка программы энергосбережения для РСО №</t>
  </si>
  <si>
    <t>т.Р за 1 м</t>
  </si>
  <si>
    <t>Диаметр, мм</t>
  </si>
  <si>
    <t>Тундровые глеевые торфянистые и торфяные, торфянисто и торфяно-глеевые болотные и почвы пятен</t>
  </si>
  <si>
    <t>Утверждение нормативов технологических потерь тепловой энергии и теплоносителя при транспортировке для РСО</t>
  </si>
  <si>
    <t>Подзолы иллювиально-гумусовые (подзолы иллювиально-многогумусовые)</t>
  </si>
  <si>
    <t>Утверждение норм нормативов запасов основного/резервного топлива источников тепловой энергии для РСО</t>
  </si>
  <si>
    <t>Московская область, г. Москва</t>
  </si>
  <si>
    <t>Актуализация схемы теплоснабжения ГО</t>
  </si>
  <si>
    <t>Копка траншеи, руб./п. км.</t>
  </si>
  <si>
    <t>Установка резервных баков-аккумуляторов для повышения надежности системы теплоснабжения газовой котельной</t>
  </si>
  <si>
    <t xml:space="preserve">подземной канальной прокладки </t>
  </si>
  <si>
    <t xml:space="preserve">подземной бесканальной прокладки </t>
  </si>
  <si>
    <t xml:space="preserve">надземной прокладки </t>
  </si>
  <si>
    <t>Установка резервного дизель-генератора для повышения надежности системы теплоснабжения газовой котельной Апап</t>
  </si>
  <si>
    <t>Замена тепловой изоляции трубопровода котельной</t>
  </si>
  <si>
    <t>Подзолы глеевые торфянистые и торфяные, преимущественно иллювиально-гумусовые</t>
  </si>
  <si>
    <t>Ленинградская область, г. Санкт-Петербург</t>
  </si>
  <si>
    <t>Модернизация котельной с заменой котельного оборудования с учетом перехода на новый вид топлива</t>
  </si>
  <si>
    <t>13-07-001-07</t>
  </si>
  <si>
    <t>Черноземы типичные</t>
  </si>
  <si>
    <t>Составление режимных карт оборудования для РСО</t>
  </si>
  <si>
    <t>13-07-001-06</t>
  </si>
  <si>
    <t>Замена теплообменного оборудования котельной на новый (аналогичный)</t>
  </si>
  <si>
    <t>13-07-001-05</t>
  </si>
  <si>
    <t>Таежные торфянисто-перегнойные высокогумусные неоглеенные</t>
  </si>
  <si>
    <t>Установка общедомовых приборов учета МКД в соответствии с 261 ФЗ  для МУП</t>
  </si>
  <si>
    <t>15+</t>
  </si>
  <si>
    <t>13-07-001-04</t>
  </si>
  <si>
    <t xml:space="preserve">Заменить  насос  для котельной </t>
  </si>
  <si>
    <t>13-07-001-03</t>
  </si>
  <si>
    <t>Реконструкция существующей сети ГВС</t>
  </si>
  <si>
    <t>13-07-001-02</t>
  </si>
  <si>
    <t>Установка прибора учета Теловой энергии на ЦТП</t>
  </si>
  <si>
    <t>13-07-001-01</t>
  </si>
  <si>
    <t xml:space="preserve">Замена теплообменного оборудования цтп  </t>
  </si>
  <si>
    <t>тыс. руб. . за 1 м</t>
  </si>
  <si>
    <t xml:space="preserve">Замена насосного оборудования ЦТП </t>
  </si>
  <si>
    <t>13-02-001-09</t>
  </si>
  <si>
    <t>Подбуры сухоторфянистые</t>
  </si>
  <si>
    <t>Замена запорно-регулирующей арматуры МУП ГОРОД</t>
  </si>
  <si>
    <t>13-02-001-08</t>
  </si>
  <si>
    <t>13-02-001-07</t>
  </si>
  <si>
    <t>Дерново-подзолистые (без разделения)</t>
  </si>
  <si>
    <t>Ежегодная замена ветхих тепловых сетей систем теплоснабжения ГО</t>
  </si>
  <si>
    <t>13-02-001-06</t>
  </si>
  <si>
    <t xml:space="preserve">Замена тепловых сетей в зоне ненормативной надежности котельной </t>
  </si>
  <si>
    <t>13-02-001-05</t>
  </si>
  <si>
    <t>13-02-001-04</t>
  </si>
  <si>
    <t>Установка частотного регулирования приводов насоса для котельной</t>
  </si>
  <si>
    <t>13-02-001-03</t>
  </si>
  <si>
    <t xml:space="preserve">Заменить насос на насосной станции </t>
  </si>
  <si>
    <t>13-02-001-02</t>
  </si>
  <si>
    <t>Бурые лесные слабоненасыщенные (буроземы слабоненасыщенные)</t>
  </si>
  <si>
    <t>Замена существующих тепловых сетей в связи с физизеским износом для котелной</t>
  </si>
  <si>
    <t>13-02-001-01</t>
  </si>
  <si>
    <t>Утверждение нормативов удельного расхода топлива для организации и источников тепловой для РСО</t>
  </si>
  <si>
    <t>Замена котла для котельной</t>
  </si>
  <si>
    <t>13-14-002-07</t>
  </si>
  <si>
    <t>Другое</t>
  </si>
  <si>
    <t xml:space="preserve">Перевод на индивидуальный источник тепловой энерги объектов котельной </t>
  </si>
  <si>
    <t>Значение</t>
  </si>
  <si>
    <t>Количество муниципальных образований, шт.</t>
  </si>
  <si>
    <t>Количество телпоснабжающих организаций, шт.</t>
  </si>
  <si>
    <t>Количество источников тепловой энергии, шт.</t>
  </si>
  <si>
    <t>Численность, чел.</t>
  </si>
  <si>
    <t>Суммарная мощность источников тепловой энергии, Гкал/ч</t>
  </si>
  <si>
    <t>13-14-002-06</t>
  </si>
  <si>
    <t>Дрова</t>
  </si>
  <si>
    <t>Установка прибора учёта тепловой энергии для котельной</t>
  </si>
  <si>
    <t>13-14-002-05</t>
  </si>
  <si>
    <t>Пеллеты, щепа</t>
  </si>
  <si>
    <t>Организация резервного водоснабжения для котельной</t>
  </si>
  <si>
    <t>13-14-002-04</t>
  </si>
  <si>
    <t>Мазут</t>
  </si>
  <si>
    <t>Количество телпоснабжающих организаций (самый важный), шт.</t>
  </si>
  <si>
    <t>13-14-002-03</t>
  </si>
  <si>
    <t>Пойменные луговые</t>
  </si>
  <si>
    <t>Дизельное топливо</t>
  </si>
  <si>
    <t xml:space="preserve">Капитальный ремонт здания котельной </t>
  </si>
  <si>
    <t>Суммарная мощность источников тепловой энергии, Гкал/ч (МВт)</t>
  </si>
  <si>
    <t>13-14-002-02</t>
  </si>
  <si>
    <t>Торфяно- и торфянисто-подзолисто-геолиеывые</t>
  </si>
  <si>
    <t>Природный газ</t>
  </si>
  <si>
    <t>13-14-002-01</t>
  </si>
  <si>
    <t>Подзолы</t>
  </si>
  <si>
    <t>Бурый уголь</t>
  </si>
  <si>
    <t>Строительство блочно-модульной газовой котельной</t>
  </si>
  <si>
    <t>Численность муниципалитета, чел.</t>
  </si>
  <si>
    <t>Черноземные выщелочные</t>
  </si>
  <si>
    <t>Каменный уголь</t>
  </si>
  <si>
    <t>МКД</t>
  </si>
  <si>
    <t xml:space="preserve">Экономия </t>
  </si>
  <si>
    <t>Деньги</t>
  </si>
  <si>
    <t xml:space="preserve">Новое строительство </t>
  </si>
  <si>
    <t>Мероприятие</t>
  </si>
  <si>
    <t>Итог</t>
  </si>
  <si>
    <t>Нужна элект. мод.?</t>
  </si>
  <si>
    <t>Нужен выезд ?</t>
  </si>
  <si>
    <t>СТОИМОСТЬ ЭЛЕКТРОННОГО МОДЕЛИРОВАНИЯ, руб</t>
  </si>
  <si>
    <t>СТОИМОСТЬ ВЫЕЗДА СПЕЦИАЛИСТА (считаем стоимость 2х авиабилетов + суточные 10к день) , руб</t>
  </si>
  <si>
    <t>СТОИМОСТЬ БЕЗ ЭЛЕКТРОННОГО МОДЕЛИРОВАНИЯ И ВЫЕЗДА СПЕЦИАЛИСТА, руб</t>
  </si>
  <si>
    <t>РАСЧЕТНЫЙ КОЭФФ.</t>
  </si>
  <si>
    <t>Округление</t>
  </si>
  <si>
    <t>ВВЕДИТЕ ЗНАЧЕНИЕ КРИТЕРИЯ</t>
  </si>
  <si>
    <t>КРИТЕРИЙ</t>
  </si>
  <si>
    <t xml:space="preserve">Строительство тепловых сетей; Замена существующих тепловых сетей </t>
  </si>
  <si>
    <t>Типы почвы по регионам</t>
  </si>
  <si>
    <t>Калорийность типового топлива, ккал/кг</t>
  </si>
  <si>
    <t>Информация для выбора финансирования</t>
  </si>
  <si>
    <t>Значения для расчета стоимости СТС</t>
  </si>
  <si>
    <t>Стоимость мероприятий</t>
  </si>
  <si>
    <t>Котельная «Школьная» с. Верякуши</t>
  </si>
  <si>
    <t>УТ1</t>
  </si>
  <si>
    <t xml:space="preserve">ул. Советская, 32 </t>
  </si>
  <si>
    <t>УТ2</t>
  </si>
  <si>
    <t>ул. Советская, 31</t>
  </si>
  <si>
    <t>ул. Советская, 33</t>
  </si>
  <si>
    <t xml:space="preserve">ул. Колхозная, 4 </t>
  </si>
  <si>
    <t>Котельная «ДК» с. Ореховец</t>
  </si>
  <si>
    <t xml:space="preserve">ул. Шоссейная, 31 </t>
  </si>
  <si>
    <t xml:space="preserve">Котельная «Школьная» с. Елизарьево </t>
  </si>
  <si>
    <t xml:space="preserve">ул. Прокеева, 2А </t>
  </si>
  <si>
    <t xml:space="preserve">ул. Прокеева, 3А </t>
  </si>
  <si>
    <t>Котельная «Администрация» с. Елизарьево</t>
  </si>
  <si>
    <t xml:space="preserve">ул. Молодежная, 1А </t>
  </si>
  <si>
    <t xml:space="preserve">Котельная «ДК» с. Елизарьево </t>
  </si>
  <si>
    <t xml:space="preserve">ул. 9 Мая, 34А </t>
  </si>
  <si>
    <t>Котельная Дивеевского территориального отдела в с. Елизарьево</t>
  </si>
  <si>
    <t xml:space="preserve">ул. 9 Мая, 35А </t>
  </si>
  <si>
    <t xml:space="preserve">Котельная «Школьная» с. Глухово </t>
  </si>
  <si>
    <t>ТК1</t>
  </si>
  <si>
    <t>ул. Школьная, 5А</t>
  </si>
  <si>
    <t>ул. Школьная, 5</t>
  </si>
  <si>
    <t>Котельная «Больница» с. Глухово</t>
  </si>
  <si>
    <t xml:space="preserve">ул. Почтовая, 3А </t>
  </si>
  <si>
    <t>Котельная Северного территориального отдела в с. Глухово</t>
  </si>
  <si>
    <t xml:space="preserve">УТ1 </t>
  </si>
  <si>
    <t xml:space="preserve">ГрОт-Почтовая, 73А </t>
  </si>
  <si>
    <t xml:space="preserve">ул. Почтовая, 73А </t>
  </si>
  <si>
    <t>ул. Почтовая, 69А</t>
  </si>
  <si>
    <t xml:space="preserve">Котельная «Школьная» с. Суворово </t>
  </si>
  <si>
    <t xml:space="preserve">ул. Парковая, 71А </t>
  </si>
  <si>
    <t>Котельная с. Суворово</t>
  </si>
  <si>
    <t xml:space="preserve">ул. Молодежная, 8А </t>
  </si>
  <si>
    <t>ул. Молодежная, 8</t>
  </si>
  <si>
    <t>Котельная «Школьная» с. Ивановское</t>
  </si>
  <si>
    <t xml:space="preserve">ул. Ситнова, 14А </t>
  </si>
  <si>
    <t xml:space="preserve">ГрОт-Ситнова, 14А </t>
  </si>
  <si>
    <t xml:space="preserve">ул. Ситнова, 20А </t>
  </si>
  <si>
    <t xml:space="preserve">Котельная Северного территориального отдела в с. Ивановское </t>
  </si>
  <si>
    <t>ул. Микрорайон, 9А</t>
  </si>
  <si>
    <t>Котельная «ДК» с. Ивановское</t>
  </si>
  <si>
    <t xml:space="preserve">ул. Ивановой, 26В </t>
  </si>
  <si>
    <t xml:space="preserve">Котельная «ДК» с. Смирново </t>
  </si>
  <si>
    <t xml:space="preserve">ул. Культурная, 31 </t>
  </si>
  <si>
    <t>Котельная «Школьная» с. Конново</t>
  </si>
  <si>
    <t xml:space="preserve">ул. Молодежная, 7Б </t>
  </si>
  <si>
    <t>Котельная «ФАП» с. Стуклово</t>
  </si>
  <si>
    <t xml:space="preserve">ул. Пушкова, 2А </t>
  </si>
  <si>
    <t>Котельная «ДК» с. Стуклово</t>
  </si>
  <si>
    <t xml:space="preserve">ул. Молодежная, 5 </t>
  </si>
  <si>
    <t xml:space="preserve">Котельная «Школьная» с. Б. Череватово </t>
  </si>
  <si>
    <t xml:space="preserve">ул. Солнечная, 10 </t>
  </si>
  <si>
    <t xml:space="preserve">Котельная «ДК» с. Б. Череватово </t>
  </si>
  <si>
    <t>ул. Солнечная, 9</t>
  </si>
  <si>
    <t>ул. Центральная, 109</t>
  </si>
  <si>
    <t>Котельная Дивеевского территориального отдела в с. Б. Череватово</t>
  </si>
  <si>
    <t xml:space="preserve">ул. Центральная, 110 </t>
  </si>
  <si>
    <t xml:space="preserve">Котельная «Детский сад» с. Дивеево </t>
  </si>
  <si>
    <t xml:space="preserve">ул. Труда, 47 </t>
  </si>
  <si>
    <t>Котельная «Автобусный» с. Дивеево</t>
  </si>
  <si>
    <t xml:space="preserve">ул. Чкалова, 9 </t>
  </si>
  <si>
    <t xml:space="preserve">Котельная Дивеевского территориального отдела в с. Дивеево </t>
  </si>
  <si>
    <t>ул. Арзамасская, 31</t>
  </si>
  <si>
    <t xml:space="preserve">Котельная №2 с. Дивеево </t>
  </si>
  <si>
    <t>УТ4</t>
  </si>
  <si>
    <t>УТ5</t>
  </si>
  <si>
    <t>УТ8</t>
  </si>
  <si>
    <t>ТК15</t>
  </si>
  <si>
    <t>УТ3</t>
  </si>
  <si>
    <t>ТК2</t>
  </si>
  <si>
    <t>ТК6</t>
  </si>
  <si>
    <t>УТ10</t>
  </si>
  <si>
    <t>УТ11</t>
  </si>
  <si>
    <t xml:space="preserve">ул. Октябрьская, 16 </t>
  </si>
  <si>
    <t>ТК12</t>
  </si>
  <si>
    <t>ТК13</t>
  </si>
  <si>
    <t>ТК14</t>
  </si>
  <si>
    <t>Котельная №1 с. Дивеево</t>
  </si>
  <si>
    <t>Т3</t>
  </si>
  <si>
    <t>Т4</t>
  </si>
  <si>
    <t>Т2</t>
  </si>
  <si>
    <t>Т1</t>
  </si>
  <si>
    <t>Т61</t>
  </si>
  <si>
    <t>Т62</t>
  </si>
  <si>
    <t>Т59</t>
  </si>
  <si>
    <t>Т60</t>
  </si>
  <si>
    <t>Т5</t>
  </si>
  <si>
    <t>Т6</t>
  </si>
  <si>
    <t>Т9</t>
  </si>
  <si>
    <t>Т10</t>
  </si>
  <si>
    <t>Т11</t>
  </si>
  <si>
    <t>Т23</t>
  </si>
  <si>
    <t>Т24</t>
  </si>
  <si>
    <t>Т8</t>
  </si>
  <si>
    <t>Т7</t>
  </si>
  <si>
    <t>Т63</t>
  </si>
  <si>
    <t>ТК4</t>
  </si>
  <si>
    <t>ТК5</t>
  </si>
  <si>
    <t>ТК9</t>
  </si>
  <si>
    <t>ТК10</t>
  </si>
  <si>
    <t>Т12</t>
  </si>
  <si>
    <t>Т13</t>
  </si>
  <si>
    <t>Т41</t>
  </si>
  <si>
    <t>Т51</t>
  </si>
  <si>
    <t>Т52</t>
  </si>
  <si>
    <t>ул. Южная, 15</t>
  </si>
  <si>
    <t>ТК11</t>
  </si>
  <si>
    <t>Т35.1</t>
  </si>
  <si>
    <t>Т35.2</t>
  </si>
  <si>
    <t>Т35.3</t>
  </si>
  <si>
    <t>Т36</t>
  </si>
  <si>
    <t xml:space="preserve">ул. Южная, 5А </t>
  </si>
  <si>
    <t>Т36А</t>
  </si>
  <si>
    <t>Т14</t>
  </si>
  <si>
    <t>Т70</t>
  </si>
  <si>
    <t>Т73</t>
  </si>
  <si>
    <t>Т74</t>
  </si>
  <si>
    <t>Т75</t>
  </si>
  <si>
    <t xml:space="preserve">ул. Космонавтов, 1А </t>
  </si>
  <si>
    <t>ТК8</t>
  </si>
  <si>
    <t>Т25</t>
  </si>
  <si>
    <t xml:space="preserve">ул. Южная, 15/2 </t>
  </si>
  <si>
    <t>ТК1-ГВС</t>
  </si>
  <si>
    <t>ТК2-ГВС</t>
  </si>
  <si>
    <t>Т68.2</t>
  </si>
  <si>
    <t>Т69</t>
  </si>
  <si>
    <t>Т66</t>
  </si>
  <si>
    <t>Т66.1</t>
  </si>
  <si>
    <t>Т66.2</t>
  </si>
  <si>
    <t>Т66.3</t>
  </si>
  <si>
    <t>Т66.4</t>
  </si>
  <si>
    <t>Т67</t>
  </si>
  <si>
    <t>Т67.1</t>
  </si>
  <si>
    <t>Т67.2</t>
  </si>
  <si>
    <t>Т67.3</t>
  </si>
  <si>
    <t>Т67.4</t>
  </si>
  <si>
    <t>Т67.5</t>
  </si>
  <si>
    <t>Т68</t>
  </si>
  <si>
    <t>Т68.1</t>
  </si>
  <si>
    <t>Т30</t>
  </si>
  <si>
    <t xml:space="preserve">Т67 </t>
  </si>
  <si>
    <t xml:space="preserve">Т67.2 </t>
  </si>
  <si>
    <t xml:space="preserve">Т67.4 </t>
  </si>
  <si>
    <t xml:space="preserve">Т68.2 </t>
  </si>
  <si>
    <t xml:space="preserve">Т42 </t>
  </si>
  <si>
    <t>Т42</t>
  </si>
  <si>
    <t xml:space="preserve">Т43 </t>
  </si>
  <si>
    <t>Т43</t>
  </si>
  <si>
    <t xml:space="preserve">Т45 </t>
  </si>
  <si>
    <t xml:space="preserve">ТК4-ГВС </t>
  </si>
  <si>
    <t>ТК4-ГВС</t>
  </si>
  <si>
    <t xml:space="preserve">ТК5-ГВС </t>
  </si>
  <si>
    <t>ТК5-ГВС</t>
  </si>
  <si>
    <t xml:space="preserve">ТК6-ГВС </t>
  </si>
  <si>
    <t xml:space="preserve">Т17 </t>
  </si>
  <si>
    <t>Т33</t>
  </si>
  <si>
    <t xml:space="preserve">Т33а </t>
  </si>
  <si>
    <t>Т33а</t>
  </si>
  <si>
    <t xml:space="preserve">ул. Мира, 6 </t>
  </si>
  <si>
    <t xml:space="preserve">ул. Южная, 1 </t>
  </si>
  <si>
    <t xml:space="preserve">ул. Южная, 3А </t>
  </si>
  <si>
    <t>Т36а</t>
  </si>
  <si>
    <t xml:space="preserve">ул. Южная, 9 </t>
  </si>
  <si>
    <t xml:space="preserve">ул. Южная, 5 </t>
  </si>
  <si>
    <t>Т16</t>
  </si>
  <si>
    <t xml:space="preserve">ул. Космонавтов, 1 </t>
  </si>
  <si>
    <t>Т17</t>
  </si>
  <si>
    <t xml:space="preserve">Т18 </t>
  </si>
  <si>
    <t xml:space="preserve">ул. Октябрьская, 47А </t>
  </si>
  <si>
    <t xml:space="preserve">Т71 </t>
  </si>
  <si>
    <t>Т71</t>
  </si>
  <si>
    <t xml:space="preserve">Т72 </t>
  </si>
  <si>
    <t>Т72</t>
  </si>
  <si>
    <t xml:space="preserve">ул. Космонавтов, 1Д </t>
  </si>
  <si>
    <t xml:space="preserve">ГрОт-Симанина, 9 </t>
  </si>
  <si>
    <t xml:space="preserve">ГрОт-Симанина, 7 </t>
  </si>
  <si>
    <t xml:space="preserve">Т33 </t>
  </si>
  <si>
    <t xml:space="preserve">ул. Южная, 4А </t>
  </si>
  <si>
    <t xml:space="preserve">Т16 </t>
  </si>
  <si>
    <t xml:space="preserve">ул. Южная, 15/3 </t>
  </si>
  <si>
    <t xml:space="preserve">ТК13 </t>
  </si>
  <si>
    <t xml:space="preserve">ул. Южная, 15/1 </t>
  </si>
  <si>
    <t xml:space="preserve">ул. Южная, 17 </t>
  </si>
  <si>
    <t xml:space="preserve">ТК3-ГВС </t>
  </si>
  <si>
    <t>ГрОт-Симанина, 7</t>
  </si>
  <si>
    <t xml:space="preserve">ГрОт-Симанина, 5 </t>
  </si>
  <si>
    <t xml:space="preserve">ТК8-ГВС </t>
  </si>
  <si>
    <t>ТК6-ГВС</t>
  </si>
  <si>
    <t xml:space="preserve">ГрОт-Симанина, 8 </t>
  </si>
  <si>
    <t xml:space="preserve">ул. Южная, 16Г/1 </t>
  </si>
  <si>
    <t xml:space="preserve">ул. Южная, 16Г/2 </t>
  </si>
  <si>
    <t>Т16а</t>
  </si>
  <si>
    <t>Т19</t>
  </si>
  <si>
    <t xml:space="preserve">ул. Октябрьская, 43 </t>
  </si>
  <si>
    <t xml:space="preserve">ул. Октябрьская, 41 </t>
  </si>
  <si>
    <t xml:space="preserve">Т19 </t>
  </si>
  <si>
    <t>Т32</t>
  </si>
  <si>
    <t xml:space="preserve">ул. Мира, 3 </t>
  </si>
  <si>
    <t>ГрОт-Мира, 1</t>
  </si>
  <si>
    <t xml:space="preserve">Т31 </t>
  </si>
  <si>
    <t xml:space="preserve">Т34 </t>
  </si>
  <si>
    <t xml:space="preserve">ул. Южная, 6А </t>
  </si>
  <si>
    <t xml:space="preserve">ул. Южная, 4Б </t>
  </si>
  <si>
    <t xml:space="preserve">ул. Южная, 4 </t>
  </si>
  <si>
    <t xml:space="preserve">ул. Октябрьская, 39 </t>
  </si>
  <si>
    <t xml:space="preserve">Т27 </t>
  </si>
  <si>
    <t>Т27</t>
  </si>
  <si>
    <t xml:space="preserve">ул. Октябрьская, 37 </t>
  </si>
  <si>
    <t xml:space="preserve">ул. Южная, 6 </t>
  </si>
  <si>
    <t>Т18</t>
  </si>
  <si>
    <t xml:space="preserve">ул. Октябрьская, 31 </t>
  </si>
  <si>
    <t xml:space="preserve">Т16а </t>
  </si>
  <si>
    <t xml:space="preserve">ул. Южная, 12 </t>
  </si>
  <si>
    <t xml:space="preserve">ул. Космонавтов, 1Г </t>
  </si>
  <si>
    <t xml:space="preserve">ул. Космонавтов, 1В </t>
  </si>
  <si>
    <t xml:space="preserve">ул. Комсомольская, 6 </t>
  </si>
  <si>
    <t xml:space="preserve">ул. Мира, 5 </t>
  </si>
  <si>
    <t>Т45</t>
  </si>
  <si>
    <t xml:space="preserve">ул. Мира, 10 </t>
  </si>
  <si>
    <t xml:space="preserve">ул. Южная, 16А </t>
  </si>
  <si>
    <t xml:space="preserve">ул. Южная, 16Б </t>
  </si>
  <si>
    <t xml:space="preserve">ул. Южная, 16 </t>
  </si>
  <si>
    <t xml:space="preserve">ул. Чкалова, 2 </t>
  </si>
  <si>
    <t xml:space="preserve">ТК3 </t>
  </si>
  <si>
    <t xml:space="preserve">ул. Симанина, 10 </t>
  </si>
  <si>
    <t>ТК3</t>
  </si>
  <si>
    <t xml:space="preserve">ул. Симанина, 11 </t>
  </si>
  <si>
    <t>ГрОт-Симанина, 9</t>
  </si>
  <si>
    <t xml:space="preserve">ул. Симанина, 13 </t>
  </si>
  <si>
    <t>ГрОт-Симанина, 5</t>
  </si>
  <si>
    <t xml:space="preserve">ул. Симанина, 3 </t>
  </si>
  <si>
    <t xml:space="preserve">ул. Симанина, 6 </t>
  </si>
  <si>
    <t>Т34</t>
  </si>
  <si>
    <t xml:space="preserve">ул. Октябрьская, 35А </t>
  </si>
  <si>
    <t xml:space="preserve">ул. Мира, 1А </t>
  </si>
  <si>
    <t xml:space="preserve">Т32 </t>
  </si>
  <si>
    <t xml:space="preserve">ул. Южная, 14 </t>
  </si>
  <si>
    <t xml:space="preserve">ул. Комсомольская, 8 </t>
  </si>
  <si>
    <t xml:space="preserve">ул. Симанина, 2 </t>
  </si>
  <si>
    <t>ТК3-ГВС</t>
  </si>
  <si>
    <t>ТК8-ГВС</t>
  </si>
  <si>
    <t>ГрОт-Симанина, 8</t>
  </si>
  <si>
    <t xml:space="preserve">ТК7-ГВС </t>
  </si>
  <si>
    <t xml:space="preserve">ТК7 </t>
  </si>
  <si>
    <t>ТК7</t>
  </si>
  <si>
    <t xml:space="preserve">ул. Симанина, 12 </t>
  </si>
  <si>
    <t>ТК7-ГВС</t>
  </si>
  <si>
    <t xml:space="preserve">ГрОт-Мира, 1 </t>
  </si>
  <si>
    <t xml:space="preserve">ул. Симанина, 5 </t>
  </si>
  <si>
    <t>ул. Симанина, 7</t>
  </si>
  <si>
    <t xml:space="preserve">ул. Симанина, 8 </t>
  </si>
  <si>
    <t>Т31</t>
  </si>
  <si>
    <t xml:space="preserve">ул. Мира, 1 </t>
  </si>
  <si>
    <t xml:space="preserve">ул. Симанина, 9 </t>
  </si>
  <si>
    <t xml:space="preserve">ул. Симанина, 7 </t>
  </si>
  <si>
    <t xml:space="preserve">ул. Космонавтов, 10 </t>
  </si>
  <si>
    <t xml:space="preserve">ул. Космонавтов, 12 </t>
  </si>
  <si>
    <t xml:space="preserve">ул. Космонавтов, 14 </t>
  </si>
  <si>
    <t xml:space="preserve">ул. Космонавтов, 1Б </t>
  </si>
  <si>
    <t xml:space="preserve">ул. Космонавтов, 1Е </t>
  </si>
  <si>
    <t xml:space="preserve">ул. Южная, 16Г </t>
  </si>
  <si>
    <t xml:space="preserve">ул. Южная, 15/4 </t>
  </si>
  <si>
    <t>Котельная «Администрация» с. Дивеево</t>
  </si>
  <si>
    <t xml:space="preserve">ТК1 </t>
  </si>
  <si>
    <t xml:space="preserve">ТК2 </t>
  </si>
  <si>
    <t xml:space="preserve">ул. Октябрьская, 28 </t>
  </si>
  <si>
    <t xml:space="preserve">ТК1-ГВС </t>
  </si>
  <si>
    <t xml:space="preserve">ТК2-ГВС </t>
  </si>
  <si>
    <t>ул. Октябрьская, 28г</t>
  </si>
  <si>
    <t xml:space="preserve">Блочная котельная для Центра культурного развития и автостанции с. Дивеево </t>
  </si>
  <si>
    <t>Блочная котельная</t>
  </si>
  <si>
    <t xml:space="preserve">ШКр1-ТК1 </t>
  </si>
  <si>
    <t>ШКр1-ТК1</t>
  </si>
  <si>
    <t xml:space="preserve">ул. Пролетарская, 2 </t>
  </si>
  <si>
    <t xml:space="preserve">ШКр2-ТК1 </t>
  </si>
  <si>
    <t>ШКр2-ТК1</t>
  </si>
  <si>
    <t xml:space="preserve">ул. Пролетарская, 4 </t>
  </si>
  <si>
    <t xml:space="preserve">ШКр3-ТК2 </t>
  </si>
  <si>
    <t>ШКр3-ТК2</t>
  </si>
  <si>
    <t xml:space="preserve">ул. Пролетарская, 6 </t>
  </si>
  <si>
    <t>Котельная с. Кременки</t>
  </si>
  <si>
    <t xml:space="preserve">Котельная с. Кременки </t>
  </si>
  <si>
    <t xml:space="preserve">УТ2 </t>
  </si>
  <si>
    <t xml:space="preserve">УТ4 </t>
  </si>
  <si>
    <t xml:space="preserve">ТК10 </t>
  </si>
  <si>
    <t xml:space="preserve">ТК12 </t>
  </si>
  <si>
    <t xml:space="preserve">ТК14 </t>
  </si>
  <si>
    <t xml:space="preserve">ТК15 </t>
  </si>
  <si>
    <t xml:space="preserve">ТК16 </t>
  </si>
  <si>
    <t xml:space="preserve">ТК4 </t>
  </si>
  <si>
    <t xml:space="preserve">ТК5 </t>
  </si>
  <si>
    <t xml:space="preserve">ТК6 </t>
  </si>
  <si>
    <t xml:space="preserve">ТК8 </t>
  </si>
  <si>
    <t xml:space="preserve">ТК9 </t>
  </si>
  <si>
    <t>ТК16</t>
  </si>
  <si>
    <t xml:space="preserve">ТК17 </t>
  </si>
  <si>
    <t>ТК17</t>
  </si>
  <si>
    <t xml:space="preserve">ТК18 </t>
  </si>
  <si>
    <t>ТК18</t>
  </si>
  <si>
    <t xml:space="preserve">ул. Новостройка, 5 </t>
  </si>
  <si>
    <t xml:space="preserve">УТ21-ГВС </t>
  </si>
  <si>
    <t xml:space="preserve">ул. Новостройка, 21 </t>
  </si>
  <si>
    <t xml:space="preserve">УТ1-ГВС </t>
  </si>
  <si>
    <t>УТ1-ГВС</t>
  </si>
  <si>
    <t xml:space="preserve">УТ2-ГВС </t>
  </si>
  <si>
    <t>УТ2-ГВС</t>
  </si>
  <si>
    <t xml:space="preserve">УТ3-ГВС </t>
  </si>
  <si>
    <t xml:space="preserve">ул. Новостройка, 1 </t>
  </si>
  <si>
    <t xml:space="preserve">ул. Новостройка, 3 </t>
  </si>
  <si>
    <t xml:space="preserve">ул. Новостройка, 2 </t>
  </si>
  <si>
    <t xml:space="preserve">ул. Новостройка, 17 </t>
  </si>
  <si>
    <t xml:space="preserve">ул. Новостройка, 11 </t>
  </si>
  <si>
    <t xml:space="preserve">ул. Новостройка, 4 </t>
  </si>
  <si>
    <t xml:space="preserve">ул. Новостройка, 16 </t>
  </si>
  <si>
    <t xml:space="preserve">ТК11 </t>
  </si>
  <si>
    <t xml:space="preserve">ул. Новостройка, 20 </t>
  </si>
  <si>
    <t xml:space="preserve">ул. Новостройка, 18 </t>
  </si>
  <si>
    <t xml:space="preserve">ул. Новостройка, 7 </t>
  </si>
  <si>
    <t xml:space="preserve">ул. Новостройка, 8 </t>
  </si>
  <si>
    <t>УТ21-ГВС</t>
  </si>
  <si>
    <t xml:space="preserve">ул. Новостройка, 9 </t>
  </si>
  <si>
    <t xml:space="preserve">ул. Новостройка, 6 </t>
  </si>
  <si>
    <t xml:space="preserve">УТ3 </t>
  </si>
  <si>
    <t>УТ3-ГВС</t>
  </si>
  <si>
    <t xml:space="preserve">ТК9-ГВС </t>
  </si>
  <si>
    <t>ТК9-ГВС</t>
  </si>
  <si>
    <t xml:space="preserve">УТ5-ГВС </t>
  </si>
  <si>
    <t>УТ5-ГВС</t>
  </si>
  <si>
    <t xml:space="preserve">ул. Новостройка, 14 </t>
  </si>
  <si>
    <t xml:space="preserve">ул. Новостройка, 12 </t>
  </si>
  <si>
    <t xml:space="preserve">ул. Новостройка, 15 </t>
  </si>
  <si>
    <t>Котельная Сатисского территориального отдела в п. Сатис</t>
  </si>
  <si>
    <t>ул. Первомайская, 26Б</t>
  </si>
  <si>
    <t>Блочная модульная котельная КМ-2,07 ВГ (п. Сатис)</t>
  </si>
  <si>
    <t xml:space="preserve">УТ5 </t>
  </si>
  <si>
    <t xml:space="preserve">УТ6 </t>
  </si>
  <si>
    <t>УТ6</t>
  </si>
  <si>
    <t xml:space="preserve">УТ7 </t>
  </si>
  <si>
    <t>УТ7</t>
  </si>
  <si>
    <t xml:space="preserve">УТ8 </t>
  </si>
  <si>
    <t xml:space="preserve">УТ9 </t>
  </si>
  <si>
    <t>УТ9</t>
  </si>
  <si>
    <t xml:space="preserve">ул. Заводская, 6 </t>
  </si>
  <si>
    <t>Блочная модульная котельная КМ-2,07 ВГ (п.Сатис)</t>
  </si>
  <si>
    <t xml:space="preserve">ул. Заводская, 13 </t>
  </si>
  <si>
    <t xml:space="preserve">ТК1-гвс </t>
  </si>
  <si>
    <t>ТК1-гвс</t>
  </si>
  <si>
    <t xml:space="preserve">ТК2-гвс </t>
  </si>
  <si>
    <t>ТК2-гвс</t>
  </si>
  <si>
    <t xml:space="preserve">ГрОт-Заводская, 9 </t>
  </si>
  <si>
    <t>ГрОт-Заводская, 9</t>
  </si>
  <si>
    <t xml:space="preserve">ТК3-гвс </t>
  </si>
  <si>
    <t>ТК3-гвс</t>
  </si>
  <si>
    <t xml:space="preserve">ТК4-гвс </t>
  </si>
  <si>
    <t xml:space="preserve">ул. Заводская, 8 </t>
  </si>
  <si>
    <t xml:space="preserve">ул. Заводская, 9 </t>
  </si>
  <si>
    <t xml:space="preserve">УТ10 </t>
  </si>
  <si>
    <t xml:space="preserve">ул. Заводская, 35 </t>
  </si>
  <si>
    <t xml:space="preserve">ул. Заводская, 3 </t>
  </si>
  <si>
    <t xml:space="preserve">ул. Заводская, 5 </t>
  </si>
  <si>
    <t xml:space="preserve">ул. Заводская, 10 </t>
  </si>
  <si>
    <t xml:space="preserve">ул. Заводская, 11 </t>
  </si>
  <si>
    <t xml:space="preserve">ул. Заводская, 12 </t>
  </si>
  <si>
    <t xml:space="preserve">ул. Заводская, 1 </t>
  </si>
  <si>
    <t xml:space="preserve">ул. Заводская, 7 </t>
  </si>
  <si>
    <t>ТК4-гвс</t>
  </si>
  <si>
    <t xml:space="preserve">ТК5-гвс </t>
  </si>
  <si>
    <t>ТК5-гвс</t>
  </si>
  <si>
    <t xml:space="preserve">УТ3.1 </t>
  </si>
  <si>
    <t xml:space="preserve">ул. Заводская, 4 </t>
  </si>
  <si>
    <t xml:space="preserve">ул. Заводская, 32 </t>
  </si>
  <si>
    <t xml:space="preserve">ул. Заводская, 35г </t>
  </si>
  <si>
    <t xml:space="preserve">ул. Заводская, 30 </t>
  </si>
  <si>
    <t xml:space="preserve">ул. Заводская, 24 </t>
  </si>
  <si>
    <t xml:space="preserve">ул. Заводская, 23 </t>
  </si>
  <si>
    <t>УТ3.1</t>
  </si>
  <si>
    <t xml:space="preserve">ул. Заводская, 29 </t>
  </si>
  <si>
    <t xml:space="preserve">ул. Заводская, 22 </t>
  </si>
  <si>
    <t xml:space="preserve">ул. Заводская, 18 </t>
  </si>
  <si>
    <t xml:space="preserve">ул. Заводская, 21 </t>
  </si>
  <si>
    <t xml:space="preserve">ул. Заводская, 26 </t>
  </si>
  <si>
    <t xml:space="preserve">ул. Заводская, 20 </t>
  </si>
  <si>
    <t xml:space="preserve">ул. Заводская, 28 </t>
  </si>
  <si>
    <t xml:space="preserve">УТ11 </t>
  </si>
  <si>
    <t>Котёл наружного применения КСВО-1000/2 сдвоенный (2*500 кВт) п. Сатис</t>
  </si>
  <si>
    <t>Котёл наружного применения КСВО-1000/2 сдвоенный (2*500 кВт) п.Сатис</t>
  </si>
  <si>
    <t xml:space="preserve">ул. Московская, 42 </t>
  </si>
  <si>
    <t xml:space="preserve">ул. Московская, 46 </t>
  </si>
  <si>
    <t xml:space="preserve">ул. Московская, 35 </t>
  </si>
  <si>
    <t xml:space="preserve">ул. Московская, 37 </t>
  </si>
  <si>
    <t xml:space="preserve">ул. Московская, 44 </t>
  </si>
  <si>
    <t xml:space="preserve">ул. Московская, 39 </t>
  </si>
  <si>
    <t xml:space="preserve">ул. Московская, 41 </t>
  </si>
  <si>
    <t xml:space="preserve">ул. Московская, 40 </t>
  </si>
  <si>
    <t xml:space="preserve">ул. Московская, 48 </t>
  </si>
  <si>
    <t xml:space="preserve">ул. Московская, 37А </t>
  </si>
  <si>
    <t xml:space="preserve">ул. Московская, 36 </t>
  </si>
  <si>
    <t xml:space="preserve">ул. Московская, 9 </t>
  </si>
  <si>
    <t xml:space="preserve">Блочно-модульная котельная EMS-5600M (п. Сатис) </t>
  </si>
  <si>
    <t>Блочно-модульная котельная EMS-5600M (п.Сатис)</t>
  </si>
  <si>
    <t xml:space="preserve">ТК6А </t>
  </si>
  <si>
    <t>ТК6А</t>
  </si>
  <si>
    <t xml:space="preserve">ТК21 </t>
  </si>
  <si>
    <t>ТК21</t>
  </si>
  <si>
    <t xml:space="preserve">ТК22 </t>
  </si>
  <si>
    <t xml:space="preserve">ТК31 </t>
  </si>
  <si>
    <t>ТК31</t>
  </si>
  <si>
    <t xml:space="preserve">ТК32 </t>
  </si>
  <si>
    <t>ТК32</t>
  </si>
  <si>
    <t xml:space="preserve">ТК33 </t>
  </si>
  <si>
    <t>ТК33</t>
  </si>
  <si>
    <t xml:space="preserve">ТК34 </t>
  </si>
  <si>
    <t>ТК34</t>
  </si>
  <si>
    <t xml:space="preserve">ТК35 </t>
  </si>
  <si>
    <t>ТК35</t>
  </si>
  <si>
    <t xml:space="preserve">ТК36 </t>
  </si>
  <si>
    <t>ТК36</t>
  </si>
  <si>
    <t xml:space="preserve">ТК36А </t>
  </si>
  <si>
    <t>ТК36А</t>
  </si>
  <si>
    <t xml:space="preserve">ТК26 </t>
  </si>
  <si>
    <t xml:space="preserve">ТК27 </t>
  </si>
  <si>
    <t>ТК27</t>
  </si>
  <si>
    <t xml:space="preserve">ТК28 </t>
  </si>
  <si>
    <t>УТ15</t>
  </si>
  <si>
    <t xml:space="preserve">УТ16 </t>
  </si>
  <si>
    <t xml:space="preserve">УТ15 </t>
  </si>
  <si>
    <t>УТ16</t>
  </si>
  <si>
    <t xml:space="preserve">ТК43 </t>
  </si>
  <si>
    <t>ТК43</t>
  </si>
  <si>
    <t xml:space="preserve">ТК44 </t>
  </si>
  <si>
    <t>ТК44</t>
  </si>
  <si>
    <t xml:space="preserve">ТК45 </t>
  </si>
  <si>
    <t>ТК45</t>
  </si>
  <si>
    <t xml:space="preserve">ТК46 </t>
  </si>
  <si>
    <t>ТК46</t>
  </si>
  <si>
    <t xml:space="preserve">ТК47 </t>
  </si>
  <si>
    <t>ТК47</t>
  </si>
  <si>
    <t xml:space="preserve">ТК48 </t>
  </si>
  <si>
    <t>ТК48</t>
  </si>
  <si>
    <t xml:space="preserve">УТ17 </t>
  </si>
  <si>
    <t xml:space="preserve">ТК19 </t>
  </si>
  <si>
    <t>ТК19</t>
  </si>
  <si>
    <t xml:space="preserve">ТК20 </t>
  </si>
  <si>
    <t>ТК20</t>
  </si>
  <si>
    <t xml:space="preserve">ул. Советская, 5 </t>
  </si>
  <si>
    <t>УТ17</t>
  </si>
  <si>
    <t xml:space="preserve">ТК49 </t>
  </si>
  <si>
    <t xml:space="preserve">ул. Ленина, 7Б </t>
  </si>
  <si>
    <t>ТК49</t>
  </si>
  <si>
    <t xml:space="preserve">ГрОт-Ленина, 10 </t>
  </si>
  <si>
    <t xml:space="preserve">ул. Мира, 22 </t>
  </si>
  <si>
    <t xml:space="preserve">ул. Мира, 11 </t>
  </si>
  <si>
    <t xml:space="preserve">УТ13 </t>
  </si>
  <si>
    <t>УТ13</t>
  </si>
  <si>
    <t xml:space="preserve">ГрОт-Октябрьская, 2 </t>
  </si>
  <si>
    <t>ТК26</t>
  </si>
  <si>
    <t xml:space="preserve">ТК25 </t>
  </si>
  <si>
    <t>ТК25</t>
  </si>
  <si>
    <t xml:space="preserve">ТК24 </t>
  </si>
  <si>
    <t>ТК24</t>
  </si>
  <si>
    <t xml:space="preserve">ТК23 </t>
  </si>
  <si>
    <t>ГрОт-Ленина, 10</t>
  </si>
  <si>
    <t xml:space="preserve">ГрОт-Ленина, 12 </t>
  </si>
  <si>
    <t xml:space="preserve">ул. Советская, 9 </t>
  </si>
  <si>
    <t>ТК22</t>
  </si>
  <si>
    <t xml:space="preserve">ГрОт-Советская, 3 </t>
  </si>
  <si>
    <t xml:space="preserve">ул. Первомайская, 41А </t>
  </si>
  <si>
    <t>ГрОт-Ленина, 12</t>
  </si>
  <si>
    <t xml:space="preserve">УТ18 </t>
  </si>
  <si>
    <t>ГрОт-Ленина, 1</t>
  </si>
  <si>
    <t xml:space="preserve">ул. Ленина, 3 </t>
  </si>
  <si>
    <t xml:space="preserve">ул. Ленина, 8А </t>
  </si>
  <si>
    <t xml:space="preserve">ГрОт-Ленина, 7А </t>
  </si>
  <si>
    <t>ГрОт-Ленина, 7А</t>
  </si>
  <si>
    <t xml:space="preserve">ул. Ленина, 9А </t>
  </si>
  <si>
    <t xml:space="preserve">ул. Ленина, 9 </t>
  </si>
  <si>
    <t xml:space="preserve">ГрОт-Ленина, 14 </t>
  </si>
  <si>
    <t>ГрОт-Ленина, 14</t>
  </si>
  <si>
    <t xml:space="preserve">ул. Ленина, 11 </t>
  </si>
  <si>
    <t xml:space="preserve">ГрОт-Ленина, 16 </t>
  </si>
  <si>
    <t>ГрОт-Ленина, 16</t>
  </si>
  <si>
    <t xml:space="preserve">ул. Ленина, 13 </t>
  </si>
  <si>
    <t xml:space="preserve">ул. Мира, 9 </t>
  </si>
  <si>
    <t xml:space="preserve">ул. Мира, 7 </t>
  </si>
  <si>
    <t xml:space="preserve">ул. Мира, 13 </t>
  </si>
  <si>
    <t xml:space="preserve">ул. Мира, 15 </t>
  </si>
  <si>
    <t xml:space="preserve">УТ12 </t>
  </si>
  <si>
    <t xml:space="preserve">ул. Советская, 11 </t>
  </si>
  <si>
    <t xml:space="preserve">ул. Советская, 7 </t>
  </si>
  <si>
    <t xml:space="preserve">ул. Советская, 18В </t>
  </si>
  <si>
    <t>ГрОт-Октябрьская, 2</t>
  </si>
  <si>
    <t xml:space="preserve">ГрОт-Октябрьская, 4 </t>
  </si>
  <si>
    <t xml:space="preserve">ул. Первомайская, 43 </t>
  </si>
  <si>
    <t xml:space="preserve">ул. Гаражная, 5 </t>
  </si>
  <si>
    <t xml:space="preserve">ул. Гаражная, 3 </t>
  </si>
  <si>
    <t xml:space="preserve">ТК40 </t>
  </si>
  <si>
    <t>ТК40</t>
  </si>
  <si>
    <t xml:space="preserve">ул. Гаражная, 2 </t>
  </si>
  <si>
    <t xml:space="preserve">ТК40.1 </t>
  </si>
  <si>
    <t>ТК40.2</t>
  </si>
  <si>
    <t xml:space="preserve">ТК41 </t>
  </si>
  <si>
    <t xml:space="preserve">ТК42 </t>
  </si>
  <si>
    <t>ТК42</t>
  </si>
  <si>
    <t xml:space="preserve">ул. Первомайская, 33А </t>
  </si>
  <si>
    <t>ТК28</t>
  </si>
  <si>
    <t xml:space="preserve">ул. Первомайская, 22 </t>
  </si>
  <si>
    <t xml:space="preserve">ТК29 </t>
  </si>
  <si>
    <t>ТК29</t>
  </si>
  <si>
    <t xml:space="preserve">ул. Первомайская, 26 </t>
  </si>
  <si>
    <t xml:space="preserve">ТК30А </t>
  </si>
  <si>
    <t>ТК30А</t>
  </si>
  <si>
    <t xml:space="preserve">ТК30 </t>
  </si>
  <si>
    <t xml:space="preserve">ул. Первомайская, 18В </t>
  </si>
  <si>
    <t xml:space="preserve">ГрОт-Ленина, 1 </t>
  </si>
  <si>
    <t xml:space="preserve">ул. Ленина, 7А </t>
  </si>
  <si>
    <t xml:space="preserve">ул. Ленина, 10 </t>
  </si>
  <si>
    <t>УТ18</t>
  </si>
  <si>
    <t xml:space="preserve">ул. Ленина, 12 </t>
  </si>
  <si>
    <t xml:space="preserve">ул. Ленина, 14 </t>
  </si>
  <si>
    <t xml:space="preserve">УТ19 </t>
  </si>
  <si>
    <t>УТ19</t>
  </si>
  <si>
    <t xml:space="preserve">ул. Ленина, 16 </t>
  </si>
  <si>
    <t xml:space="preserve">ул. Октябрьская, 2 </t>
  </si>
  <si>
    <t>ГрОт-Октябрьская, 4</t>
  </si>
  <si>
    <t xml:space="preserve">ул. Октябрьская, 4 </t>
  </si>
  <si>
    <t>ГрОт-Октябрьская, 6</t>
  </si>
  <si>
    <t xml:space="preserve">ул. Октябрьская, 6 </t>
  </si>
  <si>
    <t>ГрОт-Советская, 3</t>
  </si>
  <si>
    <t xml:space="preserve">ул. Советская, 3 </t>
  </si>
  <si>
    <t xml:space="preserve">ул. Мира, 24 </t>
  </si>
  <si>
    <t xml:space="preserve">ул. Мира, 17 </t>
  </si>
  <si>
    <t xml:space="preserve">ул. Мира, 8 </t>
  </si>
  <si>
    <t xml:space="preserve">ул. Октябрьская, 11 </t>
  </si>
  <si>
    <t xml:space="preserve">ГрОт-Октябрьская, 6 </t>
  </si>
  <si>
    <t xml:space="preserve">УТ14 </t>
  </si>
  <si>
    <t>УТ14</t>
  </si>
  <si>
    <t xml:space="preserve">ул. Октябрьская, 10А </t>
  </si>
  <si>
    <t xml:space="preserve">ул. Советская, 3А </t>
  </si>
  <si>
    <t xml:space="preserve">ул. Гаражная, 1 </t>
  </si>
  <si>
    <t xml:space="preserve">ул. Первомайская, 37 </t>
  </si>
  <si>
    <t>ТК40.1</t>
  </si>
  <si>
    <t xml:space="preserve">ул. Первомайская, 35 </t>
  </si>
  <si>
    <t xml:space="preserve">ТК40.2 </t>
  </si>
  <si>
    <t xml:space="preserve">ул. Первомайская, 35Б </t>
  </si>
  <si>
    <t xml:space="preserve">ул. Первомайская, 41 </t>
  </si>
  <si>
    <t>ТК23</t>
  </si>
  <si>
    <t xml:space="preserve">ул. Первомайская, 41В </t>
  </si>
  <si>
    <t xml:space="preserve">ул. Первомайская, 20 </t>
  </si>
  <si>
    <t xml:space="preserve">ул. Ленина, 6 </t>
  </si>
  <si>
    <t xml:space="preserve">ул. Ленина, 8 </t>
  </si>
  <si>
    <t xml:space="preserve">ул. Ленина, 8Б </t>
  </si>
  <si>
    <t xml:space="preserve">ул. Мира, 4 </t>
  </si>
  <si>
    <t>УТ12</t>
  </si>
  <si>
    <t xml:space="preserve">ул. Октябрьская, 1 </t>
  </si>
  <si>
    <t xml:space="preserve">ул. Октябрьская, 3 </t>
  </si>
  <si>
    <t>ТК41</t>
  </si>
  <si>
    <t xml:space="preserve">ул. Первомайская, 35В </t>
  </si>
  <si>
    <t>ТК30</t>
  </si>
  <si>
    <t xml:space="preserve">ул. Советская, 6 </t>
  </si>
  <si>
    <t xml:space="preserve">ул. Ленина, 1 </t>
  </si>
  <si>
    <t xml:space="preserve">ул. Гаражная, склад </t>
  </si>
  <si>
    <t xml:space="preserve">ул. Гаражная, ангар </t>
  </si>
  <si>
    <t xml:space="preserve">ул. Ленина, 7 </t>
  </si>
  <si>
    <t xml:space="preserve">ул. Мира, 2 </t>
  </si>
  <si>
    <t xml:space="preserve">ул. Мира, 19 </t>
  </si>
  <si>
    <t xml:space="preserve">ул. Октябрьская, 11А </t>
  </si>
  <si>
    <t xml:space="preserve">ул. Советская, 20 </t>
  </si>
  <si>
    <t xml:space="preserve">ул. Октябрьская, 2А </t>
  </si>
  <si>
    <t xml:space="preserve">ул. Октябрьская, 10 </t>
  </si>
  <si>
    <t xml:space="preserve">ГрОт-Советская, 16 </t>
  </si>
  <si>
    <t>ГрОт-Советская, 16</t>
  </si>
  <si>
    <t xml:space="preserve">ул. Советская, 18 </t>
  </si>
  <si>
    <t xml:space="preserve">ТК22А </t>
  </si>
  <si>
    <t>ТК22А</t>
  </si>
  <si>
    <t xml:space="preserve">ул. Советская, 10 </t>
  </si>
  <si>
    <t xml:space="preserve">ул. Советская, 12 </t>
  </si>
  <si>
    <t xml:space="preserve">ул. Советская, 8 </t>
  </si>
  <si>
    <t xml:space="preserve">ул. Первомайская, 35А </t>
  </si>
  <si>
    <t xml:space="preserve">ул. Первомайская, 18А </t>
  </si>
  <si>
    <t xml:space="preserve">ул. Первомайская, 24 </t>
  </si>
  <si>
    <t xml:space="preserve">ул. Первомайская, 26/1 </t>
  </si>
  <si>
    <t xml:space="preserve">ул. Первомайская, 26А </t>
  </si>
  <si>
    <t xml:space="preserve">ул. Советская, 4 </t>
  </si>
  <si>
    <t xml:space="preserve">ул. Советская, 16 </t>
  </si>
  <si>
    <t>№ участка ТС</t>
  </si>
  <si>
    <t>Интенсивность отказов теплопровода, соответствующая начальному периоду эксплуатации</t>
  </si>
  <si>
    <t>Продолжительность эксплуатации участка</t>
  </si>
  <si>
    <t>Расстояние между секционирующими задвижками</t>
  </si>
  <si>
    <t>Диаметр участка тепловой сети</t>
  </si>
  <si>
    <t>Коэффициент, учитывающий продолжительность эксплуатации участка</t>
  </si>
  <si>
    <t>Протяженность участка</t>
  </si>
  <si>
    <t>Интенсивность отказов участка</t>
  </si>
  <si>
    <t>Среднее время до восстановления участка, содержащего ЗРА</t>
  </si>
  <si>
    <t>Интенсивность восстановления участка теплопровода, содержащего ЗРА</t>
  </si>
  <si>
    <t>Стационарная вероятность рабочего состояния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</si>
</sst>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00"/>
    <numFmt numFmtId="165" formatCode="0.0"/>
    <numFmt numFmtId="166" formatCode="0_)"/>
    <numFmt numFmtId="167" formatCode="0.0_)"/>
    <numFmt numFmtId="168" formatCode="[$-419]General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sz val="10"/>
      <color rgb="FF464C55"/>
      <name val="Times New Roman"/>
      <family val="1"/>
      <charset val="204"/>
    </font>
    <font>
      <sz val="10"/>
      <name val="Courier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464C55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rgb="FF0563C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6" fontId="9" fillId="0" borderId="0"/>
    <xf numFmtId="166" fontId="9" fillId="0" borderId="0"/>
    <xf numFmtId="0" fontId="18" fillId="0" borderId="0"/>
    <xf numFmtId="168" fontId="19" fillId="0" borderId="0" applyBorder="0" applyProtection="0"/>
    <xf numFmtId="0" fontId="20" fillId="0" borderId="0" applyNumberFormat="0" applyFill="0" applyBorder="0" applyAlignment="0" applyProtection="0"/>
    <xf numFmtId="43" fontId="18" fillId="0" borderId="0" applyFont="0" applyFill="0" applyBorder="0" applyAlignment="0" applyProtection="0"/>
  </cellStyleXfs>
  <cellXfs count="116">
    <xf numFmtId="0" fontId="0" fillId="0" borderId="0" xfId="0"/>
    <xf numFmtId="166" fontId="10" fillId="0" borderId="1" xfId="1" applyFont="1" applyBorder="1" applyAlignment="1" applyProtection="1">
      <alignment horizontal="center" vertical="center" wrapText="1"/>
      <protection locked="0"/>
    </xf>
    <xf numFmtId="167" fontId="12" fillId="0" borderId="1" xfId="1" applyNumberFormat="1" applyFont="1" applyBorder="1" applyAlignment="1">
      <alignment horizontal="center" vertical="center" wrapText="1"/>
    </xf>
    <xf numFmtId="167" fontId="12" fillId="0" borderId="5" xfId="1" applyNumberFormat="1" applyFont="1" applyBorder="1" applyAlignment="1">
      <alignment horizontal="center" vertical="center" wrapText="1"/>
    </xf>
    <xf numFmtId="167" fontId="12" fillId="0" borderId="6" xfId="1" applyNumberFormat="1" applyFont="1" applyBorder="1" applyAlignment="1">
      <alignment horizontal="center" vertical="center" wrapText="1"/>
    </xf>
    <xf numFmtId="167" fontId="12" fillId="0" borderId="7" xfId="1" applyNumberFormat="1" applyFont="1" applyBorder="1" applyAlignment="1">
      <alignment horizontal="center" vertical="center" wrapText="1"/>
    </xf>
    <xf numFmtId="167" fontId="14" fillId="0" borderId="1" xfId="2" applyNumberFormat="1" applyFont="1" applyBorder="1" applyAlignment="1">
      <alignment horizontal="center" vertical="center" wrapText="1"/>
    </xf>
    <xf numFmtId="0" fontId="1" fillId="0" borderId="0" xfId="3" applyFont="1"/>
    <xf numFmtId="2" fontId="1" fillId="0" borderId="1" xfId="3" applyNumberFormat="1" applyFont="1" applyBorder="1" applyAlignment="1">
      <alignment horizontal="center" vertical="center" wrapText="1"/>
    </xf>
    <xf numFmtId="165" fontId="1" fillId="0" borderId="1" xfId="3" applyNumberFormat="1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1" fillId="0" borderId="0" xfId="3" applyFont="1" applyAlignment="1">
      <alignment wrapText="1"/>
    </xf>
    <xf numFmtId="0" fontId="1" fillId="0" borderId="0" xfId="3" applyFont="1" applyAlignment="1">
      <alignment horizontal="center" vertical="center" wrapText="1"/>
    </xf>
    <xf numFmtId="0" fontId="1" fillId="4" borderId="0" xfId="3" applyFont="1" applyFill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9" xfId="3" applyFont="1" applyBorder="1" applyAlignment="1">
      <alignment vertical="center" wrapText="1"/>
    </xf>
    <xf numFmtId="0" fontId="15" fillId="0" borderId="8" xfId="3" applyFont="1" applyBorder="1" applyAlignment="1">
      <alignment vertical="center" wrapText="1"/>
    </xf>
    <xf numFmtId="0" fontId="15" fillId="0" borderId="3" xfId="3" applyFont="1" applyBorder="1" applyAlignment="1">
      <alignment vertical="center" wrapText="1"/>
    </xf>
    <xf numFmtId="0" fontId="17" fillId="6" borderId="13" xfId="3" applyFont="1" applyFill="1" applyBorder="1" applyAlignment="1">
      <alignment horizontal="center" vertical="center" wrapText="1"/>
    </xf>
    <xf numFmtId="0" fontId="3" fillId="6" borderId="14" xfId="3" applyFont="1" applyFill="1" applyBorder="1" applyAlignment="1">
      <alignment horizontal="center" vertical="center" wrapText="1"/>
    </xf>
    <xf numFmtId="0" fontId="1" fillId="9" borderId="0" xfId="3" applyFont="1" applyFill="1" applyAlignment="1">
      <alignment horizontal="center" vertical="center" wrapText="1"/>
    </xf>
    <xf numFmtId="0" fontId="21" fillId="9" borderId="0" xfId="5" applyFont="1" applyFill="1" applyBorder="1" applyAlignment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center" vertical="center" wrapText="1"/>
    </xf>
    <xf numFmtId="1" fontId="1" fillId="0" borderId="1" xfId="3" applyNumberFormat="1" applyFont="1" applyBorder="1" applyAlignment="1">
      <alignment horizontal="center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1" fillId="2" borderId="0" xfId="3" applyFont="1" applyFill="1" applyAlignment="1">
      <alignment horizontal="center" vertical="center" wrapText="1"/>
    </xf>
    <xf numFmtId="0" fontId="1" fillId="2" borderId="0" xfId="3" applyFont="1" applyFill="1" applyAlignment="1">
      <alignment wrapText="1"/>
    </xf>
    <xf numFmtId="0" fontId="1" fillId="0" borderId="1" xfId="6" applyNumberFormat="1" applyFont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1" fillId="8" borderId="0" xfId="3" applyFont="1" applyFill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" fillId="7" borderId="1" xfId="3" applyFont="1" applyFill="1" applyBorder="1" applyAlignment="1">
      <alignment horizontal="center" vertical="center" wrapText="1"/>
    </xf>
    <xf numFmtId="0" fontId="1" fillId="0" borderId="4" xfId="3" applyFont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" fillId="10" borderId="0" xfId="3" applyFont="1" applyFill="1"/>
    <xf numFmtId="0" fontId="23" fillId="6" borderId="12" xfId="5" applyFont="1" applyFill="1" applyBorder="1" applyAlignment="1">
      <alignment horizontal="center" vertical="center" wrapText="1"/>
    </xf>
    <xf numFmtId="0" fontId="24" fillId="11" borderId="1" xfId="3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17" fillId="11" borderId="1" xfId="3" applyFont="1" applyFill="1" applyBorder="1" applyAlignment="1">
      <alignment horizontal="center" vertical="center" wrapText="1"/>
    </xf>
    <xf numFmtId="4" fontId="17" fillId="11" borderId="1" xfId="3" applyNumberFormat="1" applyFont="1" applyFill="1" applyBorder="1" applyAlignment="1">
      <alignment horizontal="center" vertical="center" wrapText="1"/>
    </xf>
    <xf numFmtId="4" fontId="24" fillId="11" borderId="1" xfId="3" applyNumberFormat="1" applyFont="1" applyFill="1" applyBorder="1" applyAlignment="1">
      <alignment horizontal="center" vertical="center" wrapText="1"/>
    </xf>
    <xf numFmtId="0" fontId="16" fillId="2" borderId="1" xfId="3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" fillId="5" borderId="0" xfId="3" applyFont="1" applyFill="1"/>
    <xf numFmtId="0" fontId="1" fillId="5" borderId="0" xfId="3" applyFont="1" applyFill="1" applyAlignment="1">
      <alignment wrapText="1"/>
    </xf>
    <xf numFmtId="4" fontId="25" fillId="0" borderId="1" xfId="3" applyNumberFormat="1" applyFont="1" applyBorder="1" applyAlignment="1">
      <alignment horizontal="center" vertical="center" wrapText="1"/>
    </xf>
    <xf numFmtId="0" fontId="26" fillId="0" borderId="1" xfId="3" applyFont="1" applyBorder="1" applyAlignment="1">
      <alignment horizontal="center" vertical="center" wrapText="1"/>
    </xf>
    <xf numFmtId="0" fontId="25" fillId="0" borderId="1" xfId="3" applyFont="1" applyBorder="1" applyAlignment="1">
      <alignment horizontal="center" vertical="center" wrapText="1"/>
    </xf>
    <xf numFmtId="0" fontId="13" fillId="6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1" fillId="7" borderId="0" xfId="3" applyFont="1" applyFill="1"/>
    <xf numFmtId="0" fontId="1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17" fillId="0" borderId="11" xfId="3" applyFont="1" applyBorder="1" applyAlignment="1">
      <alignment horizontal="center" vertical="center" wrapText="1"/>
    </xf>
    <xf numFmtId="0" fontId="17" fillId="12" borderId="1" xfId="3" applyFont="1" applyFill="1" applyBorder="1" applyAlignment="1">
      <alignment horizontal="center" vertical="center" wrapText="1"/>
    </xf>
    <xf numFmtId="0" fontId="17" fillId="0" borderId="2" xfId="3" applyFont="1" applyBorder="1" applyAlignment="1">
      <alignment horizontal="center" vertical="center" wrapText="1"/>
    </xf>
    <xf numFmtId="0" fontId="3" fillId="9" borderId="0" xfId="3" applyFont="1" applyFill="1" applyAlignment="1">
      <alignment horizontal="center" vertical="center" wrapText="1"/>
    </xf>
    <xf numFmtId="0" fontId="2" fillId="7" borderId="1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center" vertical="center" wrapText="1"/>
    </xf>
    <xf numFmtId="0" fontId="8" fillId="6" borderId="1" xfId="3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11" xfId="3" applyFont="1" applyBorder="1" applyAlignment="1">
      <alignment vertical="center" wrapText="1"/>
    </xf>
    <xf numFmtId="0" fontId="17" fillId="0" borderId="4" xfId="3" applyFont="1" applyBorder="1" applyAlignment="1">
      <alignment horizontal="center" vertical="center" wrapText="1"/>
    </xf>
    <xf numFmtId="0" fontId="15" fillId="0" borderId="4" xfId="3" applyFont="1" applyBorder="1" applyAlignment="1">
      <alignment vertical="center" wrapText="1"/>
    </xf>
    <xf numFmtId="0" fontId="1" fillId="0" borderId="11" xfId="3" applyFont="1" applyBorder="1" applyAlignment="1">
      <alignment horizontal="center" vertical="center" wrapText="1"/>
    </xf>
    <xf numFmtId="0" fontId="1" fillId="10" borderId="0" xfId="3" applyFont="1" applyFill="1" applyAlignment="1">
      <alignment wrapText="1"/>
    </xf>
    <xf numFmtId="0" fontId="1" fillId="7" borderId="0" xfId="3" applyFont="1" applyFill="1" applyAlignment="1">
      <alignment wrapText="1"/>
    </xf>
    <xf numFmtId="0" fontId="6" fillId="4" borderId="0" xfId="3" applyFont="1" applyFill="1" applyAlignment="1">
      <alignment horizontal="center" vertical="center" wrapText="1"/>
    </xf>
    <xf numFmtId="0" fontId="6" fillId="4" borderId="10" xfId="3" applyFont="1" applyFill="1" applyBorder="1" applyAlignment="1">
      <alignment horizontal="center" vertical="center" wrapText="1"/>
    </xf>
    <xf numFmtId="0" fontId="7" fillId="3" borderId="3" xfId="3" applyFont="1" applyFill="1" applyBorder="1" applyAlignment="1">
      <alignment horizontal="center" wrapText="1"/>
    </xf>
    <xf numFmtId="0" fontId="7" fillId="3" borderId="9" xfId="3" applyFont="1" applyFill="1" applyBorder="1" applyAlignment="1">
      <alignment horizontal="center" wrapText="1"/>
    </xf>
    <xf numFmtId="0" fontId="22" fillId="9" borderId="1" xfId="3" applyFont="1" applyFill="1" applyBorder="1" applyAlignment="1">
      <alignment horizontal="center" vertical="center" wrapText="1"/>
    </xf>
    <xf numFmtId="0" fontId="17" fillId="11" borderId="3" xfId="3" applyFont="1" applyFill="1" applyBorder="1" applyAlignment="1">
      <alignment horizontal="center" vertical="center" wrapText="1"/>
    </xf>
    <xf numFmtId="0" fontId="17" fillId="11" borderId="8" xfId="3" applyFont="1" applyFill="1" applyBorder="1" applyAlignment="1">
      <alignment horizontal="center" vertical="center" wrapText="1"/>
    </xf>
    <xf numFmtId="0" fontId="17" fillId="11" borderId="9" xfId="3" applyFont="1" applyFill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8" fillId="6" borderId="4" xfId="3" applyFont="1" applyFill="1" applyBorder="1" applyAlignment="1">
      <alignment horizontal="center" vertical="center" wrapText="1"/>
    </xf>
    <xf numFmtId="0" fontId="8" fillId="6" borderId="2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0" fontId="6" fillId="3" borderId="9" xfId="3" applyFont="1" applyFill="1" applyBorder="1" applyAlignment="1">
      <alignment horizontal="center" vertical="center" wrapText="1"/>
    </xf>
    <xf numFmtId="0" fontId="25" fillId="0" borderId="3" xfId="3" applyFont="1" applyBorder="1" applyAlignment="1">
      <alignment horizontal="center" vertical="center" wrapText="1"/>
    </xf>
    <xf numFmtId="0" fontId="25" fillId="0" borderId="9" xfId="3" applyFont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wrapText="1"/>
    </xf>
    <xf numFmtId="0" fontId="4" fillId="0" borderId="0" xfId="3" applyFont="1" applyFill="1"/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11" fillId="0" borderId="0" xfId="3" applyFont="1" applyFill="1"/>
    <xf numFmtId="0" fontId="28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0" xfId="3" applyFont="1" applyFill="1" applyAlignment="1">
      <alignment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wrapText="1"/>
    </xf>
    <xf numFmtId="0" fontId="11" fillId="0" borderId="2" xfId="3" applyFont="1" applyFill="1" applyBorder="1" applyAlignment="1">
      <alignment horizontal="center" wrapText="1"/>
    </xf>
    <xf numFmtId="0" fontId="11" fillId="0" borderId="1" xfId="3" applyFont="1" applyFill="1" applyBorder="1" applyAlignment="1">
      <alignment horizontal="center" vertical="center"/>
    </xf>
    <xf numFmtId="165" fontId="11" fillId="0" borderId="1" xfId="3" applyNumberFormat="1" applyFont="1" applyFill="1" applyBorder="1" applyAlignment="1">
      <alignment horizontal="center" vertical="center" wrapText="1"/>
    </xf>
    <xf numFmtId="2" fontId="11" fillId="0" borderId="1" xfId="3" applyNumberFormat="1" applyFont="1" applyFill="1" applyBorder="1" applyAlignment="1">
      <alignment horizontal="center" vertical="center" wrapText="1"/>
    </xf>
    <xf numFmtId="165" fontId="29" fillId="0" borderId="1" xfId="3" applyNumberFormat="1" applyFont="1" applyFill="1" applyBorder="1" applyAlignment="1">
      <alignment horizontal="center" vertical="center" wrapText="1"/>
    </xf>
    <xf numFmtId="165" fontId="11" fillId="0" borderId="1" xfId="3" applyNumberFormat="1" applyFont="1" applyFill="1" applyBorder="1" applyAlignment="1">
      <alignment horizontal="center" vertical="center"/>
    </xf>
    <xf numFmtId="2" fontId="11" fillId="0" borderId="1" xfId="3" applyNumberFormat="1" applyFont="1" applyFill="1" applyBorder="1" applyAlignment="1">
      <alignment horizontal="center" vertical="center"/>
    </xf>
    <xf numFmtId="0" fontId="28" fillId="0" borderId="9" xfId="3" applyFont="1" applyFill="1" applyBorder="1" applyAlignment="1">
      <alignment horizontal="center" vertical="center" wrapText="1"/>
    </xf>
    <xf numFmtId="0" fontId="11" fillId="0" borderId="9" xfId="3" applyFont="1" applyFill="1" applyBorder="1" applyAlignment="1">
      <alignment horizontal="center" vertical="center"/>
    </xf>
    <xf numFmtId="2" fontId="11" fillId="0" borderId="9" xfId="3" applyNumberFormat="1" applyFont="1" applyFill="1" applyBorder="1" applyAlignment="1">
      <alignment horizontal="center" vertical="center"/>
    </xf>
  </cellXfs>
  <cellStyles count="7">
    <cellStyle name="Excel Built-in Normal" xfId="4" xr:uid="{2D0DC476-8BBC-4786-BB72-840FC2DD5EAC}"/>
    <cellStyle name="Гиперссылка" xfId="5" builtinId="8"/>
    <cellStyle name="Обычный" xfId="0" builtinId="0"/>
    <cellStyle name="Обычный 2" xfId="3" xr:uid="{773E85E8-80FE-44D5-8AB2-C3B01DDB1B75}"/>
    <cellStyle name="Обычный 25 2" xfId="2" xr:uid="{F8293457-8EC0-4426-8ED8-7CB78A4637B6}"/>
    <cellStyle name="Обычный 4" xfId="1" xr:uid="{0C08220D-6282-4090-B7AC-AC719BFE9542}"/>
    <cellStyle name="Финансовый 2" xfId="6" xr:uid="{300F7A4E-91BF-4B99-8246-7136F75583A9}"/>
  </cellStyles>
  <dxfs count="12">
    <dxf>
      <font>
        <strike/>
      </font>
      <fill>
        <patternFill>
          <bgColor theme="1" tint="0.34998626667073579"/>
        </patternFill>
      </fill>
    </dxf>
    <dxf>
      <font>
        <strike/>
      </font>
      <fill>
        <patternFill>
          <bgColor theme="1" tint="0.34998626667073579"/>
        </patternFill>
      </fill>
    </dxf>
    <dxf>
      <numFmt numFmtId="169" formatCode="@\ &quot;Введите значение&quot;"/>
      <fill>
        <patternFill>
          <bgColor theme="5" tint="0.79998168889431442"/>
        </patternFill>
      </fill>
    </dxf>
    <dxf>
      <font>
        <strike/>
      </font>
      <fill>
        <patternFill>
          <bgColor theme="1" tint="0.34998626667073579"/>
        </patternFill>
      </fill>
    </dxf>
    <dxf>
      <numFmt numFmtId="0" formatCode="General"/>
      <fill>
        <patternFill>
          <bgColor theme="5" tint="0.79998168889431442"/>
        </patternFill>
      </fill>
    </dxf>
    <dxf>
      <font>
        <strike/>
      </font>
      <fill>
        <patternFill>
          <bgColor theme="1" tint="0.34998626667073579"/>
        </patternFill>
      </fill>
    </dxf>
    <dxf>
      <font>
        <strike/>
      </font>
      <fill>
        <patternFill>
          <bgColor theme="1" tint="0.34998626667073579"/>
        </patternFill>
      </fill>
    </dxf>
    <dxf>
      <font>
        <strike/>
      </font>
      <fill>
        <patternFill>
          <bgColor theme="1" tint="0.34998626667073579"/>
        </patternFill>
      </fill>
    </dxf>
    <dxf>
      <numFmt numFmtId="169" formatCode="@\ &quot;Введите значение&quot;"/>
      <fill>
        <patternFill>
          <bgColor theme="5" tint="0.79998168889431442"/>
        </patternFill>
      </fill>
    </dxf>
    <dxf>
      <font>
        <strike/>
      </font>
      <fill>
        <patternFill>
          <bgColor theme="1" tint="0.34998626667073579"/>
        </patternFill>
      </fill>
    </dxf>
    <dxf>
      <numFmt numFmtId="0" formatCode="General"/>
      <fill>
        <patternFill>
          <bgColor theme="5" tint="0.79998168889431442"/>
        </patternFill>
      </fill>
    </dxf>
    <dxf>
      <font>
        <strike/>
      </font>
      <fill>
        <patternFill>
          <bgColor theme="1" tint="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pozhnikov/Desktop/&#1040;&#1083;&#1075;&#1086;&#1088;&#1080;&#1090;&#1084;/formaBASE2-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rla\Desktop\18.07\&#1040;&#1083;&#1075;&#1086;&#1088;&#1080;&#1090;&#1084;%20&#1089;&#1090;&#1089;%2014.07.4%20&#1087;&#1088;&#1072;&#1074;&#1082;&#1080;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rla\Downloads\Telegram%20Desktop\&#1040;&#1083;&#1075;&#1086;&#1088;&#1080;&#1090;&#1084;%20&#1089;&#1090;&#1089;%2013.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лгоритм"/>
      <sheetName val="Транспорт"/>
      <sheetName val="Исходная"/>
      <sheetName val="Отопл"/>
      <sheetName val="Насосное"/>
      <sheetName val="Сантех"/>
      <sheetName val="Топливо"/>
      <sheetName val="Освещ"/>
      <sheetName val="Лист1"/>
      <sheetName val="Мероприятия"/>
      <sheetName val="1."/>
      <sheetName val="0."/>
      <sheetName val="2."/>
      <sheetName val="3."/>
      <sheetName val="4."/>
      <sheetName val="5."/>
      <sheetName val="6."/>
      <sheetName val="7."/>
      <sheetName val="8."/>
      <sheetName val="Экспресс потенциал"/>
      <sheetName val="ВУЗ"/>
      <sheetName val="Школа искусств"/>
      <sheetName val="Муз.школа"/>
      <sheetName val="ФАП"/>
      <sheetName val="Театры, кинотеатры"/>
      <sheetName val="Музеи"/>
      <sheetName val="ДЮСШ"/>
      <sheetName val="Больница"/>
      <sheetName val="Мед.стационар"/>
      <sheetName val="Поликлиника,амбулаторий"/>
      <sheetName val="Аптека,мол.кухня,ветаптека"/>
      <sheetName val="Клуб"/>
      <sheetName val="ДОУ"/>
      <sheetName val="Библиотеки"/>
      <sheetName val="Адм. здания"/>
      <sheetName val="НИИ и проч"/>
      <sheetName val="Центры занятости и Собесы"/>
      <sheetName val="Общеобр.У"/>
      <sheetName val="Откр.спорт.сооруж-е"/>
      <sheetName val="Бассейны"/>
      <sheetName val="Крыт.спорт.сооруж-е"/>
      <sheetName val="Климатология2019"/>
      <sheetName val="Климатология2020"/>
      <sheetName val="списки"/>
      <sheetName val="Для переноса"/>
      <sheetName val="Отчетность 1"/>
      <sheetName val="Отчетность 2"/>
      <sheetName val="Отчетность 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B5" t="str">
            <v>Пожалуйста, выберите…</v>
          </cell>
        </row>
        <row r="6">
          <cell r="B6" t="str">
            <v>Детские сады различного типа</v>
          </cell>
        </row>
        <row r="7">
          <cell r="B7" t="str">
            <v xml:space="preserve">Общеобразовательные учреждения </v>
          </cell>
        </row>
        <row r="8">
          <cell r="B8" t="str">
            <v>Учреждения профессионального образования</v>
          </cell>
        </row>
        <row r="9">
          <cell r="B9" t="str">
            <v>ДЮСШ (включая спортивные школы, школы олимпийского резерва и т.п.)</v>
          </cell>
        </row>
        <row r="10">
          <cell r="B10" t="str">
            <v>Школы искусств (художественные, хореографические)</v>
          </cell>
        </row>
        <row r="11">
          <cell r="B11" t="str">
            <v>Музыкальные школы</v>
          </cell>
        </row>
        <row r="12">
          <cell r="B12" t="str">
            <v>Лечебные учреждения со стационаром, медицинские центры и т.д.</v>
          </cell>
        </row>
        <row r="13">
          <cell r="B13" t="str">
            <v>Амбулаторно-поликлинические организации</v>
          </cell>
        </row>
        <row r="14">
          <cell r="B14" t="str">
            <v>Аптеки, молочные кухни, ветеринарные аптеки</v>
          </cell>
        </row>
        <row r="15">
          <cell r="B15" t="str">
            <v>Больницы, в т.ч. корпуса, отделения</v>
          </cell>
        </row>
        <row r="16">
          <cell r="B16" t="str">
            <v>Фельдшерско-акушерские пункты</v>
          </cell>
        </row>
        <row r="17">
          <cell r="B17" t="str">
            <v>Типовые открытые спортивные сооружения</v>
          </cell>
        </row>
        <row r="18">
          <cell r="B18" t="str">
            <v>Крытые спортивные сооружения</v>
          </cell>
        </row>
        <row r="19">
          <cell r="B19" t="str">
            <v>Бассейны, водно-спортивные комплексы</v>
          </cell>
        </row>
        <row r="20">
          <cell r="B20" t="str">
            <v>Библиотеки, читальные залы, медиатеки</v>
          </cell>
        </row>
        <row r="21">
          <cell r="B21" t="str">
            <v>Музеи, выставки и т.п.</v>
          </cell>
        </row>
        <row r="22">
          <cell r="B22" t="str">
            <v>Театры и кинотеатры</v>
          </cell>
        </row>
        <row r="23">
          <cell r="B23" t="str">
            <v>Клубы</v>
          </cell>
        </row>
        <row r="24">
          <cell r="B24" t="str">
            <v>Административные здания</v>
          </cell>
        </row>
        <row r="25">
          <cell r="B25" t="str">
            <v>Собесы, биржи труда, центры занятости</v>
          </cell>
        </row>
        <row r="26">
          <cell r="B26" t="str">
            <v>НИИ, проектные и конструкторские организации</v>
          </cell>
        </row>
        <row r="27">
          <cell r="B27" t="str">
            <v>Нетиповое учреждение</v>
          </cell>
        </row>
        <row r="32">
          <cell r="M32" t="str">
            <v>1 смена</v>
          </cell>
        </row>
        <row r="33">
          <cell r="M33" t="str">
            <v>1,5 смены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5">
          <cell r="B5" t="str">
            <v>Пожалуйста, выберите…</v>
          </cell>
        </row>
        <row r="6">
          <cell r="B6" t="str">
            <v>Республика Адыгея (Адыгея)</v>
          </cell>
        </row>
        <row r="7">
          <cell r="B7" t="str">
            <v>Республика Башкортостан</v>
          </cell>
        </row>
        <row r="8">
          <cell r="B8" t="str">
            <v>Республика Бурятия</v>
          </cell>
        </row>
        <row r="9">
          <cell r="B9" t="str">
            <v>Республика Алтай</v>
          </cell>
        </row>
        <row r="10">
          <cell r="B10" t="str">
            <v>Республика Дагестан</v>
          </cell>
        </row>
        <row r="11">
          <cell r="B11" t="str">
            <v>Республика Ингушетия</v>
          </cell>
        </row>
        <row r="12">
          <cell r="B12" t="str">
            <v>Кабардино-Балкарская Республика</v>
          </cell>
        </row>
        <row r="13">
          <cell r="B13" t="str">
            <v>Республика Калмыкия</v>
          </cell>
        </row>
        <row r="14">
          <cell r="B14" t="str">
            <v>Карачаево-Черкесская Республика</v>
          </cell>
        </row>
        <row r="15">
          <cell r="B15" t="str">
            <v>Республика Карелия</v>
          </cell>
        </row>
        <row r="16">
          <cell r="B16" t="str">
            <v>Республика Коми</v>
          </cell>
        </row>
        <row r="17">
          <cell r="B17" t="str">
            <v>Республика Марий Эл</v>
          </cell>
        </row>
        <row r="18">
          <cell r="B18" t="str">
            <v>Республика Мордовия</v>
          </cell>
        </row>
        <row r="19">
          <cell r="B19" t="str">
            <v>Республика Саха (Якутия) (зона 1 – Якутск)</v>
          </cell>
        </row>
        <row r="20">
          <cell r="B20" t="str">
            <v>Республика Саха (Якутия) (зона 2 - Жиганск)</v>
          </cell>
        </row>
        <row r="21">
          <cell r="B21" t="str">
            <v>Республика Саха (Якутия) (зона 3 – Тикси)</v>
          </cell>
        </row>
        <row r="22">
          <cell r="B22" t="str">
            <v>Республика Северная Осетия - Алания</v>
          </cell>
        </row>
        <row r="23">
          <cell r="B23" t="str">
            <v>Республика Татарстан</v>
          </cell>
        </row>
        <row r="24">
          <cell r="B24" t="str">
            <v>Республика Тыва</v>
          </cell>
        </row>
        <row r="25">
          <cell r="B25" t="str">
            <v>Удмуртская Республика</v>
          </cell>
        </row>
        <row r="26">
          <cell r="B26" t="str">
            <v>Республика Хакасия</v>
          </cell>
        </row>
        <row r="27">
          <cell r="B27" t="str">
            <v>Чеченская Республика</v>
          </cell>
        </row>
        <row r="28">
          <cell r="B28" t="str">
            <v>Чувашская Республика - Чувашия</v>
          </cell>
        </row>
        <row r="29">
          <cell r="B29" t="str">
            <v>Алтайский край</v>
          </cell>
        </row>
        <row r="30">
          <cell r="B30" t="str">
            <v>Краснодарский край</v>
          </cell>
        </row>
        <row r="31">
          <cell r="B31" t="str">
            <v>Красноярский край (зона 1 - Красноярск)</v>
          </cell>
        </row>
        <row r="32">
          <cell r="B32" t="str">
            <v>Красноярский край (зона 2 – Тура)</v>
          </cell>
        </row>
        <row r="33">
          <cell r="B33" t="str">
            <v>Красноярский край (зона 3 – Норильск)</v>
          </cell>
        </row>
        <row r="34">
          <cell r="B34" t="str">
            <v>Приморский край</v>
          </cell>
        </row>
        <row r="35">
          <cell r="B35" t="str">
            <v>Ставропольский край</v>
          </cell>
        </row>
        <row r="36">
          <cell r="B36" t="str">
            <v>Хабаровский край</v>
          </cell>
        </row>
        <row r="37">
          <cell r="B37" t="str">
            <v>Амурская область</v>
          </cell>
        </row>
        <row r="38">
          <cell r="B38" t="str">
            <v>Архангельская область</v>
          </cell>
        </row>
        <row r="39">
          <cell r="B39" t="str">
            <v>Астраханская область</v>
          </cell>
        </row>
        <row r="40">
          <cell r="B40" t="str">
            <v>Белгородская область</v>
          </cell>
        </row>
        <row r="41">
          <cell r="B41" t="str">
            <v>Брянская область</v>
          </cell>
        </row>
        <row r="42">
          <cell r="B42" t="str">
            <v>Владимирская область</v>
          </cell>
        </row>
        <row r="43">
          <cell r="B43" t="str">
            <v>Волгоградская область</v>
          </cell>
        </row>
        <row r="44">
          <cell r="B44" t="str">
            <v>Вологодская область</v>
          </cell>
        </row>
        <row r="45">
          <cell r="B45" t="str">
            <v>Воронежская область</v>
          </cell>
        </row>
        <row r="46">
          <cell r="B46" t="str">
            <v>Ивановская область</v>
          </cell>
        </row>
        <row r="47">
          <cell r="B47" t="str">
            <v>Иркутская область</v>
          </cell>
        </row>
        <row r="48">
          <cell r="B48" t="str">
            <v>Калининградская область</v>
          </cell>
        </row>
        <row r="49">
          <cell r="B49" t="str">
            <v>Калужская область</v>
          </cell>
        </row>
        <row r="50">
          <cell r="B50" t="str">
            <v>Камчатский край</v>
          </cell>
        </row>
        <row r="51">
          <cell r="B51" t="str">
            <v>Кемеровская область</v>
          </cell>
        </row>
        <row r="52">
          <cell r="B52" t="str">
            <v>Кировская область</v>
          </cell>
        </row>
        <row r="53">
          <cell r="B53" t="str">
            <v>Костромская область</v>
          </cell>
        </row>
        <row r="54">
          <cell r="B54" t="str">
            <v>Курганская область</v>
          </cell>
        </row>
        <row r="55">
          <cell r="B55" t="str">
            <v>Курская область</v>
          </cell>
        </row>
        <row r="56">
          <cell r="B56" t="str">
            <v>Ленинградская область</v>
          </cell>
        </row>
        <row r="57">
          <cell r="B57" t="str">
            <v>Липецкая область</v>
          </cell>
        </row>
        <row r="58">
          <cell r="B58" t="str">
            <v>Магаданская область</v>
          </cell>
        </row>
        <row r="59">
          <cell r="B59" t="str">
            <v>Московская область</v>
          </cell>
        </row>
        <row r="60">
          <cell r="B60" t="str">
            <v>Мурманская область</v>
          </cell>
        </row>
        <row r="61">
          <cell r="B61" t="str">
            <v>Нижегородская область</v>
          </cell>
        </row>
        <row r="62">
          <cell r="B62" t="str">
            <v>Новгородская область</v>
          </cell>
        </row>
        <row r="63">
          <cell r="B63" t="str">
            <v>Новосибирская область</v>
          </cell>
        </row>
        <row r="64">
          <cell r="B64" t="str">
            <v>Омская область</v>
          </cell>
        </row>
        <row r="65">
          <cell r="B65" t="str">
            <v>Оренбургская область</v>
          </cell>
        </row>
        <row r="66">
          <cell r="B66" t="str">
            <v>Орловская область</v>
          </cell>
        </row>
        <row r="67">
          <cell r="B67" t="str">
            <v>Пензенская область</v>
          </cell>
        </row>
        <row r="68">
          <cell r="B68" t="str">
            <v>Пермский край</v>
          </cell>
        </row>
        <row r="69">
          <cell r="B69" t="str">
            <v>Псковская область</v>
          </cell>
        </row>
        <row r="70">
          <cell r="B70" t="str">
            <v>Ростовская область</v>
          </cell>
        </row>
        <row r="71">
          <cell r="B71" t="str">
            <v>Рязанская область</v>
          </cell>
        </row>
        <row r="72">
          <cell r="B72" t="str">
            <v>Самарская область</v>
          </cell>
        </row>
        <row r="73">
          <cell r="B73" t="str">
            <v>Саратовская область</v>
          </cell>
        </row>
        <row r="74">
          <cell r="B74" t="str">
            <v>Сахалинская область</v>
          </cell>
        </row>
        <row r="75">
          <cell r="B75" t="str">
            <v>Свердловская область</v>
          </cell>
        </row>
        <row r="76">
          <cell r="B76" t="str">
            <v>Смоленская область</v>
          </cell>
        </row>
        <row r="77">
          <cell r="B77" t="str">
            <v>Тамбовская область</v>
          </cell>
        </row>
        <row r="78">
          <cell r="B78" t="str">
            <v>Тверская область</v>
          </cell>
        </row>
        <row r="79">
          <cell r="B79" t="str">
            <v>Томская область</v>
          </cell>
        </row>
        <row r="80">
          <cell r="B80" t="str">
            <v>Тульская область</v>
          </cell>
        </row>
        <row r="81">
          <cell r="B81" t="str">
            <v>Тюменская область (без ХМАО и ЯНАО)</v>
          </cell>
        </row>
        <row r="82">
          <cell r="B82" t="str">
            <v>Ульяновская область</v>
          </cell>
        </row>
        <row r="83">
          <cell r="B83" t="str">
            <v>Челябинская область</v>
          </cell>
        </row>
        <row r="84">
          <cell r="B84" t="str">
            <v>Забайкальский край</v>
          </cell>
        </row>
        <row r="85">
          <cell r="B85" t="str">
            <v>Ярославская область</v>
          </cell>
        </row>
        <row r="86">
          <cell r="B86" t="str">
            <v>г. Москва</v>
          </cell>
        </row>
        <row r="87">
          <cell r="B87" t="str">
            <v>г. Санкт-Петербург</v>
          </cell>
        </row>
        <row r="88">
          <cell r="B88" t="str">
            <v>Еврейская автономная область</v>
          </cell>
        </row>
        <row r="89">
          <cell r="B89" t="str">
            <v>Ненецкий автономный округ</v>
          </cell>
        </row>
        <row r="90">
          <cell r="B90" t="str">
            <v>Ханты-Мансийский автономный округ - Югра</v>
          </cell>
        </row>
        <row r="91">
          <cell r="B91" t="str">
            <v>Чукотский автономный округ</v>
          </cell>
        </row>
        <row r="92">
          <cell r="B92" t="str">
            <v>Ямало-Ненецкий автономный округ</v>
          </cell>
        </row>
        <row r="93">
          <cell r="B93" t="str">
            <v>Республика Крым</v>
          </cell>
        </row>
        <row r="94">
          <cell r="B94" t="str">
            <v>г. Севастополь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ь по вкладкам"/>
      <sheetName val="Первая"/>
      <sheetName val="Перечнь котельн"/>
      <sheetName val="ВКТРН РСО"/>
      <sheetName val="0.1. АРХ"/>
      <sheetName val="0.2. НЕЦЕНТР"/>
      <sheetName val="1.СИСТМ"/>
      <sheetName val="2.ХРКТР ИСТ"/>
      <sheetName val="3.НАГР"/>
      <sheetName val="3.1.НАГР РЕТР"/>
      <sheetName val="4.КОТЛ"/>
      <sheetName val="5. Перспектива"/>
      <sheetName val="5.1.Насосы"/>
      <sheetName val="5.2. Теплооб"/>
      <sheetName val="6.БЛНС"/>
      <sheetName val="6.1.БЛНС ПЛАН"/>
      <sheetName val="6.2.БЛНС РЕТР"/>
      <sheetName val="7.НРМТ"/>
      <sheetName val="7.1.НРМТ РЕТР"/>
      <sheetName val="8.НРМТ ЗТ"/>
      <sheetName val="9.ТОПЛ"/>
      <sheetName val="9.1.ТОПЛ РЕТР"/>
      <sheetName val="10.УЧЕТ"/>
      <sheetName val="11.ТПЛНС"/>
      <sheetName val="11.1.ТПЛНС РЕТР"/>
      <sheetName val="12.ОТК ИСТ"/>
      <sheetName val="13.ОТК ТС"/>
      <sheetName val="13.1.ОТКЗ РЕТР"/>
      <sheetName val="14.ТС ОБЩ"/>
      <sheetName val="14.1.ТС УЧ"/>
      <sheetName val="15.ПАР СЕТ"/>
      <sheetName val="16.РКНСТР ТС"/>
      <sheetName val="17.НАС СТ"/>
      <sheetName val="18.ЦТП"/>
      <sheetName val="18.1.ЦТП РЕТР"/>
      <sheetName val="19.ИТП"/>
      <sheetName val="19.1ИТП РЕТР"/>
      <sheetName val="20.ОТКР СИС"/>
      <sheetName val="20.1.ОТКР СИС РЕТР"/>
      <sheetName val="21.ЗАП АРМ"/>
      <sheetName val="22.ТК"/>
      <sheetName val="23.ТАРФ"/>
      <sheetName val="23.1.ТАРФ РЕТР"/>
      <sheetName val="24.УДЛН РЕТР"/>
      <sheetName val="25.КАЧ ГВС"/>
      <sheetName val="26.ТЭП"/>
      <sheetName val="26.1.ТЭП РЕТР"/>
      <sheetName val="27.МЕР ТС"/>
      <sheetName val="28.МЕР КОТ ВВОД"/>
      <sheetName val="29.МЕР КОТ ВЫВД"/>
      <sheetName val="30.МЕР МОДЕРН"/>
      <sheetName val="30.1.МЕР РЕКСТР"/>
      <sheetName val="30.2 МЕР КАПРЕМ"/>
      <sheetName val="31.МЕР ДЕЦТР"/>
      <sheetName val="П(грунт)"/>
      <sheetName val="32.МЕР ПЕРЕКЛ"/>
      <sheetName val="ВСПМ СЕТ2"/>
      <sheetName val="П1"/>
      <sheetName val="П2"/>
      <sheetName val="П3"/>
      <sheetName val="П4"/>
      <sheetName val="П5"/>
      <sheetName val="П6"/>
      <sheetName val="П7"/>
      <sheetName val="П8"/>
      <sheetName val="П9"/>
      <sheetName val="П10"/>
      <sheetName val="П11"/>
      <sheetName val="П12"/>
      <sheetName val="П13"/>
      <sheetName val="П14"/>
      <sheetName val="П15"/>
      <sheetName val="П16"/>
      <sheetName val="П17"/>
      <sheetName val="П18"/>
      <sheetName val="П19"/>
      <sheetName val="П20"/>
      <sheetName val="П21"/>
      <sheetName val="П22"/>
      <sheetName val="П24"/>
      <sheetName val="П23"/>
      <sheetName val="П25"/>
      <sheetName val="П26"/>
      <sheetName val="П27"/>
      <sheetName val="П28"/>
      <sheetName val="П29"/>
      <sheetName val="П30"/>
      <sheetName val="П31"/>
      <sheetName val="П32"/>
      <sheetName val="П33"/>
      <sheetName val="П34"/>
      <sheetName val="П35"/>
      <sheetName val="П36"/>
      <sheetName val="П37"/>
      <sheetName val="П38"/>
      <sheetName val="П39"/>
      <sheetName val="П40"/>
      <sheetName val="П41"/>
      <sheetName val="П42"/>
      <sheetName val="П43"/>
      <sheetName val="П44"/>
      <sheetName val="П45"/>
      <sheetName val="П46"/>
      <sheetName val="П47"/>
      <sheetName val="П48"/>
      <sheetName val="П49"/>
      <sheetName val="П50"/>
      <sheetName val="П51"/>
      <sheetName val="П52"/>
      <sheetName val="П53"/>
      <sheetName val="П54"/>
      <sheetName val="П55"/>
      <sheetName val="П56"/>
      <sheetName val="П58"/>
      <sheetName val="П59"/>
      <sheetName val="П60"/>
      <sheetName val="П61"/>
      <sheetName val="П62"/>
      <sheetName val="П63"/>
      <sheetName val="ВСПП63"/>
      <sheetName val="П65"/>
      <sheetName val="П66"/>
      <sheetName val="П67"/>
      <sheetName val="П68"/>
      <sheetName val="П69"/>
      <sheetName val="П70"/>
      <sheetName val="П71"/>
      <sheetName val="П72"/>
      <sheetName val="П73"/>
      <sheetName val="П74"/>
      <sheetName val="ВСП МЕР"/>
      <sheetName val="П75"/>
      <sheetName val="П76"/>
      <sheetName val="ВСП П75"/>
      <sheetName val="П77"/>
      <sheetName val="П78"/>
      <sheetName val="П79"/>
      <sheetName val="П80"/>
      <sheetName val="П81"/>
      <sheetName val="П82"/>
      <sheetName val="П83"/>
      <sheetName val="П84"/>
      <sheetName val="П84.1"/>
      <sheetName val="П85"/>
      <sheetName val="П86"/>
      <sheetName val="П87"/>
      <sheetName val="П88"/>
      <sheetName val="П89"/>
      <sheetName val="П90"/>
      <sheetName val="П91"/>
      <sheetName val="П92"/>
      <sheetName val="Допущения"/>
      <sheetName val="РЕЕСТР ИЗМ"/>
      <sheetName val="Списки"/>
      <sheetName val="СПРАВОЧ"/>
      <sheetName val="Фразы"/>
      <sheetName val="44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>
        <row r="4">
          <cell r="B4" t="str">
            <v>номер участка тепловой сети</v>
          </cell>
        </row>
        <row r="5">
          <cell r="B5" t="str">
            <v>Ед.изм.</v>
          </cell>
          <cell r="C5" t="str">
            <v>-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1/км/год</v>
          </cell>
          <cell r="H5" t="str">
            <v>лет</v>
          </cell>
          <cell r="I5" t="str">
            <v>км</v>
          </cell>
          <cell r="J5" t="str">
            <v>км</v>
          </cell>
          <cell r="K5" t="str">
            <v>м</v>
          </cell>
          <cell r="L5" t="str">
            <v>-</v>
          </cell>
          <cell r="M5" t="str">
            <v>1/км/год</v>
          </cell>
          <cell r="N5" t="str">
            <v>1/год</v>
          </cell>
          <cell r="O5" t="str">
            <v>ч</v>
          </cell>
          <cell r="P5" t="str">
            <v>1/ч</v>
          </cell>
          <cell r="Q5" t="str">
            <v>-</v>
          </cell>
          <cell r="R5" t="str">
            <v>-</v>
          </cell>
        </row>
      </sheetData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ь по вкладкам"/>
      <sheetName val="Первая"/>
      <sheetName val="Перечнь котельн"/>
      <sheetName val="ВКТРН РСО"/>
      <sheetName val="0.1. АРХ"/>
      <sheetName val="0.2. НЕЦЕНТР"/>
      <sheetName val="1.СИСТМ"/>
      <sheetName val="2.ХРКТР ИСТ"/>
      <sheetName val="3.НАГР"/>
      <sheetName val="3.1.НАГР РЕТР"/>
      <sheetName val="4.КОТЛ"/>
      <sheetName val="5. Перспектива"/>
      <sheetName val="5.1.Насосы"/>
      <sheetName val="5.2. Теплооб"/>
      <sheetName val="6.БЛНС"/>
      <sheetName val="6.1.БЛНС ПЛАН"/>
      <sheetName val="6.2.БЛНС РЕТР"/>
      <sheetName val="7.НРМТ"/>
      <sheetName val="7.1.НРМТ РЕТР"/>
      <sheetName val="8.НРМТ ЗТ"/>
      <sheetName val="9.ТОПЛ"/>
      <sheetName val="9.1.ТОПЛ РЕТР"/>
      <sheetName val="10.УЧЕТ"/>
      <sheetName val="11.ТПЛНС"/>
      <sheetName val="11.1.ТПЛНС РЕТР"/>
      <sheetName val="12.ОТК ИСТ"/>
      <sheetName val="13.ОТК ТС"/>
      <sheetName val="13.1.ОТКЗ РЕТР"/>
      <sheetName val="14.ТС ОБЩ"/>
      <sheetName val="15.ПАР СЕТ"/>
      <sheetName val="16.РКНСТР ТС"/>
      <sheetName val="17.НАС СТ"/>
      <sheetName val="18.ЦТП"/>
      <sheetName val="18.1.ЦТП РЕТР"/>
      <sheetName val="19.ИТП"/>
      <sheetName val="19.1ИТП РЕТР"/>
      <sheetName val="20.ОТКР СИС"/>
      <sheetName val="20.1.ОТКР СИС РЕТР"/>
      <sheetName val="21.ЗАП АРМ"/>
      <sheetName val="22.ТК"/>
      <sheetName val="23.ТАРФ"/>
      <sheetName val="23.1.ТАРФ РЕТР"/>
      <sheetName val="24.УДЛН РЕТР"/>
      <sheetName val="25.КАЧ ГВС"/>
      <sheetName val="26.ТЭП"/>
      <sheetName val="26.1.ТЭП РЕТР"/>
      <sheetName val="27.МЕР ТС"/>
      <sheetName val="28.МЕР КОТ ВВОД"/>
      <sheetName val="29.МЕР КОТ ВЫВД"/>
      <sheetName val="30.МЕР МОДЕРН"/>
      <sheetName val="30.1.МЕР РЕКСТР"/>
      <sheetName val="30.2 МЕР КАПРЕМ"/>
      <sheetName val="31.МЕР ДЕЦТР"/>
      <sheetName val="П(грунт)"/>
      <sheetName val="32.МЕР ПЕРЕКЛ"/>
      <sheetName val="ВСПМ СЕТ2"/>
      <sheetName val="П1"/>
      <sheetName val="П2"/>
      <sheetName val="П3"/>
      <sheetName val="П4"/>
      <sheetName val="П5"/>
      <sheetName val="П6"/>
      <sheetName val="П7"/>
      <sheetName val="П8"/>
      <sheetName val="П9"/>
      <sheetName val="П10"/>
      <sheetName val="П11"/>
      <sheetName val="П12"/>
      <sheetName val="П13"/>
      <sheetName val="П14"/>
      <sheetName val="П15"/>
      <sheetName val="П16"/>
      <sheetName val="П17"/>
      <sheetName val="П18"/>
      <sheetName val="П19"/>
      <sheetName val="П20"/>
      <sheetName val="П21"/>
      <sheetName val="П22"/>
      <sheetName val="П24"/>
      <sheetName val="П23"/>
      <sheetName val="П25"/>
      <sheetName val="П26"/>
      <sheetName val="П27"/>
      <sheetName val="П28"/>
      <sheetName val="П29"/>
      <sheetName val="П30"/>
      <sheetName val="П31"/>
      <sheetName val="П32"/>
      <sheetName val="П33"/>
      <sheetName val="П34"/>
      <sheetName val="П35"/>
      <sheetName val="П36"/>
      <sheetName val="П37"/>
      <sheetName val="П38"/>
      <sheetName val="П39"/>
      <sheetName val="П40"/>
      <sheetName val="П41"/>
      <sheetName val="П42"/>
      <sheetName val="П43"/>
      <sheetName val="П44"/>
      <sheetName val="П45"/>
      <sheetName val="П46"/>
      <sheetName val="П47"/>
      <sheetName val="П48"/>
      <sheetName val="П49"/>
      <sheetName val="П50"/>
      <sheetName val="П51"/>
      <sheetName val="П52"/>
      <sheetName val="П53"/>
      <sheetName val="П54"/>
      <sheetName val="П55"/>
      <sheetName val="П56"/>
      <sheetName val="П58"/>
      <sheetName val="П59"/>
      <sheetName val="П60"/>
      <sheetName val="П61"/>
      <sheetName val="П62"/>
      <sheetName val="П63"/>
      <sheetName val="ВСПП63"/>
      <sheetName val="П65"/>
      <sheetName val="П66"/>
      <sheetName val="П67"/>
      <sheetName val="П68"/>
      <sheetName val="П69"/>
      <sheetName val="П70"/>
      <sheetName val="П71"/>
      <sheetName val="П72"/>
      <sheetName val="П73"/>
      <sheetName val="П74"/>
      <sheetName val="ВСП МЕР"/>
      <sheetName val="П75"/>
      <sheetName val="П76"/>
      <sheetName val="ВСП П75"/>
      <sheetName val="П77"/>
      <sheetName val="П78"/>
      <sheetName val="П79"/>
      <sheetName val="П80"/>
      <sheetName val="П81"/>
      <sheetName val="П82"/>
      <sheetName val="П83"/>
      <sheetName val="П85"/>
      <sheetName val="П86"/>
      <sheetName val="П87"/>
      <sheetName val="П88"/>
      <sheetName val="П89"/>
      <sheetName val="П91"/>
      <sheetName val="П90"/>
      <sheetName val="П92"/>
      <sheetName val="Допущения"/>
      <sheetName val="РЕЕСТР ИЗМ"/>
      <sheetName val="Списки"/>
      <sheetName val="Фразы"/>
      <sheetName val="44.3"/>
    </sheetNames>
    <sheetDataSet>
      <sheetData sheetId="0"/>
      <sheetData sheetId="1">
        <row r="8">
          <cell r="D8" t="str">
            <v>Свердловская область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>
        <row r="3">
          <cell r="AH3" t="str">
            <v>Подземная канальная или подвальная</v>
          </cell>
        </row>
        <row r="4">
          <cell r="AH4" t="str">
            <v>Подземная бесканальная</v>
          </cell>
        </row>
      </sheetData>
      <sheetData sheetId="151"/>
      <sheetData sheetId="1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BC553-C4B3-4277-AEF9-3BFBF3AAF353}">
  <sheetPr>
    <tabColor rgb="FF00B050"/>
  </sheetPr>
  <dimension ref="A1:H578"/>
  <sheetViews>
    <sheetView tabSelected="1" zoomScaleNormal="100" workbookViewId="0">
      <selection activeCell="B8" sqref="B8"/>
    </sheetView>
  </sheetViews>
  <sheetFormatPr defaultColWidth="8.88671875" defaultRowHeight="13.2" x14ac:dyDescent="0.25"/>
  <cols>
    <col min="1" max="1" width="7.33203125" style="93" bestFit="1" customWidth="1"/>
    <col min="2" max="3" width="49.6640625" style="93" bestFit="1" customWidth="1"/>
    <col min="4" max="4" width="21.77734375" style="93" bestFit="1" customWidth="1"/>
    <col min="5" max="5" width="11.77734375" style="93" bestFit="1" customWidth="1"/>
    <col min="6" max="6" width="30.88671875" style="93" bestFit="1" customWidth="1"/>
    <col min="7" max="7" width="7.77734375" style="93" bestFit="1" customWidth="1"/>
    <col min="8" max="8" width="20" style="93" bestFit="1" customWidth="1"/>
    <col min="9" max="13" width="13.88671875" style="93" customWidth="1"/>
    <col min="14" max="14" width="14" style="93" customWidth="1"/>
    <col min="15" max="15" width="14.88671875" style="93" customWidth="1"/>
    <col min="16" max="16" width="15.33203125" style="93" customWidth="1"/>
    <col min="17" max="16384" width="8.88671875" style="93"/>
  </cols>
  <sheetData>
    <row r="1" spans="1:8" x14ac:dyDescent="0.25">
      <c r="A1" s="99" t="s">
        <v>608</v>
      </c>
      <c r="B1" s="99"/>
      <c r="C1" s="99"/>
      <c r="D1" s="99"/>
      <c r="E1" s="99"/>
      <c r="F1" s="99"/>
      <c r="G1" s="99"/>
      <c r="H1" s="99"/>
    </row>
    <row r="2" spans="1:8" ht="39.6" x14ac:dyDescent="0.25">
      <c r="A2" s="94" t="s">
        <v>8</v>
      </c>
      <c r="B2" s="95" t="s">
        <v>607</v>
      </c>
      <c r="C2" s="95" t="s">
        <v>606</v>
      </c>
      <c r="D2" s="95" t="s">
        <v>605</v>
      </c>
      <c r="E2" s="95" t="s">
        <v>604</v>
      </c>
      <c r="F2" s="95" t="s">
        <v>603</v>
      </c>
      <c r="G2" s="95" t="s">
        <v>602</v>
      </c>
      <c r="H2" s="95" t="s">
        <v>601</v>
      </c>
    </row>
    <row r="3" spans="1:8" x14ac:dyDescent="0.25">
      <c r="A3" s="94" t="s">
        <v>600</v>
      </c>
      <c r="B3" s="96" t="s">
        <v>6</v>
      </c>
      <c r="C3" s="96" t="s">
        <v>6</v>
      </c>
      <c r="D3" s="96" t="s">
        <v>6</v>
      </c>
      <c r="E3" s="96" t="s">
        <v>6</v>
      </c>
      <c r="F3" s="96" t="s">
        <v>6</v>
      </c>
      <c r="G3" s="96" t="s">
        <v>30</v>
      </c>
      <c r="H3" s="96" t="s">
        <v>13</v>
      </c>
    </row>
    <row r="4" spans="1:8" x14ac:dyDescent="0.25">
      <c r="A4" s="94">
        <v>1</v>
      </c>
      <c r="B4" s="98" t="s">
        <v>865</v>
      </c>
      <c r="C4" s="98" t="s">
        <v>865</v>
      </c>
      <c r="D4" s="98" t="s">
        <v>866</v>
      </c>
      <c r="E4" s="98">
        <v>1992</v>
      </c>
      <c r="F4" s="95" t="s">
        <v>599</v>
      </c>
      <c r="G4" s="98">
        <v>100</v>
      </c>
      <c r="H4" s="98">
        <v>3</v>
      </c>
    </row>
    <row r="5" spans="1:8" x14ac:dyDescent="0.25">
      <c r="A5" s="94">
        <v>2</v>
      </c>
      <c r="B5" s="97" t="s">
        <v>865</v>
      </c>
      <c r="C5" s="98" t="s">
        <v>866</v>
      </c>
      <c r="D5" s="98" t="s">
        <v>867</v>
      </c>
      <c r="E5" s="98">
        <v>1992</v>
      </c>
      <c r="F5" s="95" t="s">
        <v>599</v>
      </c>
      <c r="G5" s="98">
        <v>69</v>
      </c>
      <c r="H5" s="98">
        <v>104</v>
      </c>
    </row>
    <row r="6" spans="1:8" x14ac:dyDescent="0.25">
      <c r="A6" s="94">
        <v>3</v>
      </c>
      <c r="B6" s="97" t="s">
        <v>865</v>
      </c>
      <c r="C6" s="98" t="s">
        <v>866</v>
      </c>
      <c r="D6" s="98" t="s">
        <v>868</v>
      </c>
      <c r="E6" s="98">
        <v>1980</v>
      </c>
      <c r="F6" s="95" t="s">
        <v>599</v>
      </c>
      <c r="G6" s="98">
        <v>69</v>
      </c>
      <c r="H6" s="98">
        <v>28</v>
      </c>
    </row>
    <row r="7" spans="1:8" x14ac:dyDescent="0.25">
      <c r="A7" s="94">
        <v>4</v>
      </c>
      <c r="B7" s="97" t="s">
        <v>865</v>
      </c>
      <c r="C7" s="98" t="s">
        <v>868</v>
      </c>
      <c r="D7" s="98" t="s">
        <v>869</v>
      </c>
      <c r="E7" s="98">
        <v>1979</v>
      </c>
      <c r="F7" s="95" t="s">
        <v>599</v>
      </c>
      <c r="G7" s="98">
        <v>51</v>
      </c>
      <c r="H7" s="98">
        <v>5</v>
      </c>
    </row>
    <row r="8" spans="1:8" x14ac:dyDescent="0.25">
      <c r="A8" s="94">
        <v>5</v>
      </c>
      <c r="B8" s="97" t="s">
        <v>865</v>
      </c>
      <c r="C8" s="98" t="s">
        <v>868</v>
      </c>
      <c r="D8" s="98" t="s">
        <v>870</v>
      </c>
      <c r="E8" s="98">
        <v>1979</v>
      </c>
      <c r="F8" s="95" t="s">
        <v>599</v>
      </c>
      <c r="G8" s="98">
        <v>51</v>
      </c>
      <c r="H8" s="98">
        <v>11</v>
      </c>
    </row>
    <row r="9" spans="1:8" x14ac:dyDescent="0.25">
      <c r="A9" s="94">
        <v>6</v>
      </c>
      <c r="B9" s="97" t="s">
        <v>865</v>
      </c>
      <c r="C9" s="98" t="s">
        <v>868</v>
      </c>
      <c r="D9" s="98" t="s">
        <v>871</v>
      </c>
      <c r="E9" s="98">
        <v>1980</v>
      </c>
      <c r="F9" s="95" t="s">
        <v>599</v>
      </c>
      <c r="G9" s="98">
        <v>51</v>
      </c>
      <c r="H9" s="98">
        <v>97</v>
      </c>
    </row>
    <row r="10" spans="1:8" x14ac:dyDescent="0.25">
      <c r="A10" s="94">
        <v>7</v>
      </c>
      <c r="B10" s="97" t="s">
        <v>872</v>
      </c>
      <c r="C10" s="98" t="s">
        <v>872</v>
      </c>
      <c r="D10" s="98" t="s">
        <v>873</v>
      </c>
      <c r="E10" s="98">
        <v>1990</v>
      </c>
      <c r="F10" s="95" t="s">
        <v>598</v>
      </c>
      <c r="G10" s="98">
        <v>100</v>
      </c>
      <c r="H10" s="98">
        <v>5</v>
      </c>
    </row>
    <row r="11" spans="1:8" x14ac:dyDescent="0.25">
      <c r="A11" s="94">
        <v>8</v>
      </c>
      <c r="B11" s="97" t="s">
        <v>874</v>
      </c>
      <c r="C11" s="98" t="s">
        <v>874</v>
      </c>
      <c r="D11" s="98" t="s">
        <v>875</v>
      </c>
      <c r="E11" s="98">
        <v>1986</v>
      </c>
      <c r="F11" s="95" t="s">
        <v>598</v>
      </c>
      <c r="G11" s="98">
        <v>100</v>
      </c>
      <c r="H11" s="98">
        <v>5</v>
      </c>
    </row>
    <row r="12" spans="1:8" x14ac:dyDescent="0.25">
      <c r="A12" s="94">
        <v>9</v>
      </c>
      <c r="B12" s="97" t="s">
        <v>865</v>
      </c>
      <c r="C12" s="98" t="s">
        <v>865</v>
      </c>
      <c r="D12" s="98" t="s">
        <v>876</v>
      </c>
      <c r="E12" s="98">
        <v>2008</v>
      </c>
      <c r="F12" s="95" t="s">
        <v>599</v>
      </c>
      <c r="G12" s="98">
        <v>51</v>
      </c>
      <c r="H12" s="98">
        <v>125</v>
      </c>
    </row>
    <row r="13" spans="1:8" x14ac:dyDescent="0.25">
      <c r="A13" s="94">
        <v>10</v>
      </c>
      <c r="B13" s="97" t="s">
        <v>877</v>
      </c>
      <c r="C13" s="98" t="s">
        <v>877</v>
      </c>
      <c r="D13" s="98" t="s">
        <v>878</v>
      </c>
      <c r="E13" s="98">
        <v>1998</v>
      </c>
      <c r="F13" s="95" t="s">
        <v>599</v>
      </c>
      <c r="G13" s="98">
        <v>51</v>
      </c>
      <c r="H13" s="98">
        <v>18</v>
      </c>
    </row>
    <row r="14" spans="1:8" x14ac:dyDescent="0.25">
      <c r="A14" s="94">
        <v>11</v>
      </c>
      <c r="B14" s="97" t="s">
        <v>879</v>
      </c>
      <c r="C14" s="98" t="s">
        <v>879</v>
      </c>
      <c r="D14" s="98" t="s">
        <v>880</v>
      </c>
      <c r="E14" s="98">
        <v>1983</v>
      </c>
      <c r="F14" s="95" t="s">
        <v>598</v>
      </c>
      <c r="G14" s="98">
        <v>32</v>
      </c>
      <c r="H14" s="98">
        <v>2</v>
      </c>
    </row>
    <row r="15" spans="1:8" ht="26.4" x14ac:dyDescent="0.25">
      <c r="A15" s="94">
        <v>12</v>
      </c>
      <c r="B15" s="97" t="s">
        <v>881</v>
      </c>
      <c r="C15" s="98" t="s">
        <v>881</v>
      </c>
      <c r="D15" s="98" t="s">
        <v>882</v>
      </c>
      <c r="E15" s="98">
        <v>1978</v>
      </c>
      <c r="F15" s="95" t="s">
        <v>599</v>
      </c>
      <c r="G15" s="98">
        <v>32</v>
      </c>
      <c r="H15" s="98">
        <v>2</v>
      </c>
    </row>
    <row r="16" spans="1:8" x14ac:dyDescent="0.25">
      <c r="A16" s="94">
        <v>13</v>
      </c>
      <c r="B16" s="97" t="s">
        <v>883</v>
      </c>
      <c r="C16" s="98" t="s">
        <v>883</v>
      </c>
      <c r="D16" s="98" t="s">
        <v>884</v>
      </c>
      <c r="E16" s="98">
        <v>1996</v>
      </c>
      <c r="F16" s="95" t="s">
        <v>599</v>
      </c>
      <c r="G16" s="98">
        <v>100</v>
      </c>
      <c r="H16" s="98">
        <v>5</v>
      </c>
    </row>
    <row r="17" spans="1:8" x14ac:dyDescent="0.25">
      <c r="A17" s="94">
        <v>14</v>
      </c>
      <c r="B17" s="97" t="s">
        <v>883</v>
      </c>
      <c r="C17" s="98" t="s">
        <v>884</v>
      </c>
      <c r="D17" s="98" t="s">
        <v>885</v>
      </c>
      <c r="E17" s="98">
        <v>1995</v>
      </c>
      <c r="F17" s="95" t="s">
        <v>599</v>
      </c>
      <c r="G17" s="98">
        <v>100</v>
      </c>
      <c r="H17" s="98">
        <v>50</v>
      </c>
    </row>
    <row r="18" spans="1:8" x14ac:dyDescent="0.25">
      <c r="A18" s="94">
        <v>15</v>
      </c>
      <c r="B18" s="97" t="s">
        <v>883</v>
      </c>
      <c r="C18" s="98" t="s">
        <v>884</v>
      </c>
      <c r="D18" s="98" t="s">
        <v>886</v>
      </c>
      <c r="E18" s="98">
        <v>1995</v>
      </c>
      <c r="F18" s="95" t="s">
        <v>599</v>
      </c>
      <c r="G18" s="98">
        <v>100</v>
      </c>
      <c r="H18" s="98">
        <v>55</v>
      </c>
    </row>
    <row r="19" spans="1:8" x14ac:dyDescent="0.25">
      <c r="A19" s="94">
        <v>16</v>
      </c>
      <c r="B19" s="97" t="s">
        <v>887</v>
      </c>
      <c r="C19" s="98" t="s">
        <v>887</v>
      </c>
      <c r="D19" s="98" t="s">
        <v>884</v>
      </c>
      <c r="E19" s="98">
        <v>1979</v>
      </c>
      <c r="F19" s="95" t="s">
        <v>599</v>
      </c>
      <c r="G19" s="98">
        <v>69</v>
      </c>
      <c r="H19" s="98">
        <v>37</v>
      </c>
    </row>
    <row r="20" spans="1:8" x14ac:dyDescent="0.25">
      <c r="A20" s="94">
        <v>17</v>
      </c>
      <c r="B20" s="97" t="s">
        <v>887</v>
      </c>
      <c r="C20" s="98" t="s">
        <v>884</v>
      </c>
      <c r="D20" s="98" t="s">
        <v>888</v>
      </c>
      <c r="E20" s="98">
        <v>1979</v>
      </c>
      <c r="F20" s="95" t="s">
        <v>599</v>
      </c>
      <c r="G20" s="98">
        <v>69</v>
      </c>
      <c r="H20" s="98">
        <v>12</v>
      </c>
    </row>
    <row r="21" spans="1:8" x14ac:dyDescent="0.25">
      <c r="A21" s="94">
        <v>18</v>
      </c>
      <c r="B21" s="97" t="s">
        <v>889</v>
      </c>
      <c r="C21" s="98" t="s">
        <v>889</v>
      </c>
      <c r="D21" s="98" t="s">
        <v>890</v>
      </c>
      <c r="E21" s="98">
        <v>2001</v>
      </c>
      <c r="F21" s="95" t="s">
        <v>598</v>
      </c>
      <c r="G21" s="98">
        <v>81</v>
      </c>
      <c r="H21" s="98">
        <v>2</v>
      </c>
    </row>
    <row r="22" spans="1:8" x14ac:dyDescent="0.25">
      <c r="A22" s="94">
        <v>19</v>
      </c>
      <c r="B22" s="97" t="s">
        <v>889</v>
      </c>
      <c r="C22" s="98" t="s">
        <v>890</v>
      </c>
      <c r="D22" s="98" t="s">
        <v>891</v>
      </c>
      <c r="E22" s="98">
        <v>1986</v>
      </c>
      <c r="F22" s="95" t="s">
        <v>599</v>
      </c>
      <c r="G22" s="98">
        <v>69</v>
      </c>
      <c r="H22" s="98">
        <v>80</v>
      </c>
    </row>
    <row r="23" spans="1:8" x14ac:dyDescent="0.25">
      <c r="A23" s="94">
        <v>20</v>
      </c>
      <c r="B23" s="97" t="s">
        <v>889</v>
      </c>
      <c r="C23" s="98" t="s">
        <v>891</v>
      </c>
      <c r="D23" s="98" t="s">
        <v>892</v>
      </c>
      <c r="E23" s="98">
        <v>1986</v>
      </c>
      <c r="F23" s="95" t="s">
        <v>599</v>
      </c>
      <c r="G23" s="98">
        <v>69</v>
      </c>
      <c r="H23" s="98">
        <v>6</v>
      </c>
    </row>
    <row r="24" spans="1:8" x14ac:dyDescent="0.25">
      <c r="A24" s="94">
        <v>21</v>
      </c>
      <c r="B24" s="97" t="s">
        <v>889</v>
      </c>
      <c r="C24" s="98" t="s">
        <v>890</v>
      </c>
      <c r="D24" s="98" t="s">
        <v>893</v>
      </c>
      <c r="E24" s="98">
        <v>1998</v>
      </c>
      <c r="F24" s="95" t="s">
        <v>598</v>
      </c>
      <c r="G24" s="98">
        <v>51</v>
      </c>
      <c r="H24" s="98">
        <v>3</v>
      </c>
    </row>
    <row r="25" spans="1:8" x14ac:dyDescent="0.25">
      <c r="A25" s="94">
        <v>22</v>
      </c>
      <c r="B25" s="97" t="s">
        <v>889</v>
      </c>
      <c r="C25" s="98" t="s">
        <v>891</v>
      </c>
      <c r="D25" s="98" t="s">
        <v>892</v>
      </c>
      <c r="E25" s="98">
        <v>1986</v>
      </c>
      <c r="F25" s="95" t="s">
        <v>599</v>
      </c>
      <c r="G25" s="98">
        <v>51</v>
      </c>
      <c r="H25" s="98">
        <v>24</v>
      </c>
    </row>
    <row r="26" spans="1:8" x14ac:dyDescent="0.25">
      <c r="A26" s="94">
        <v>23</v>
      </c>
      <c r="B26" s="97" t="s">
        <v>894</v>
      </c>
      <c r="C26" s="98" t="s">
        <v>894</v>
      </c>
      <c r="D26" s="98" t="s">
        <v>895</v>
      </c>
      <c r="E26" s="98">
        <v>1967</v>
      </c>
      <c r="F26" s="95" t="s">
        <v>598</v>
      </c>
      <c r="G26" s="98">
        <v>51</v>
      </c>
      <c r="H26" s="98">
        <v>60</v>
      </c>
    </row>
    <row r="27" spans="1:8" x14ac:dyDescent="0.25">
      <c r="A27" s="94">
        <v>24</v>
      </c>
      <c r="B27" s="97" t="s">
        <v>896</v>
      </c>
      <c r="C27" s="98" t="s">
        <v>896</v>
      </c>
      <c r="D27" s="98" t="s">
        <v>866</v>
      </c>
      <c r="E27" s="98">
        <v>1983</v>
      </c>
      <c r="F27" s="95" t="s">
        <v>599</v>
      </c>
      <c r="G27" s="98">
        <v>69</v>
      </c>
      <c r="H27" s="98">
        <v>92</v>
      </c>
    </row>
    <row r="28" spans="1:8" x14ac:dyDescent="0.25">
      <c r="A28" s="94">
        <v>25</v>
      </c>
      <c r="B28" s="97" t="s">
        <v>896</v>
      </c>
      <c r="C28" s="98" t="s">
        <v>866</v>
      </c>
      <c r="D28" s="98" t="s">
        <v>897</v>
      </c>
      <c r="E28" s="98">
        <v>1983</v>
      </c>
      <c r="F28" s="95" t="s">
        <v>599</v>
      </c>
      <c r="G28" s="98">
        <v>69</v>
      </c>
      <c r="H28" s="98">
        <v>48</v>
      </c>
    </row>
    <row r="29" spans="1:8" x14ac:dyDescent="0.25">
      <c r="A29" s="94">
        <v>26</v>
      </c>
      <c r="B29" s="97" t="s">
        <v>896</v>
      </c>
      <c r="C29" s="98" t="s">
        <v>866</v>
      </c>
      <c r="D29" s="98" t="s">
        <v>898</v>
      </c>
      <c r="E29" s="98">
        <v>1980</v>
      </c>
      <c r="F29" s="95" t="s">
        <v>599</v>
      </c>
      <c r="G29" s="98">
        <v>51</v>
      </c>
      <c r="H29" s="98">
        <v>14</v>
      </c>
    </row>
    <row r="30" spans="1:8" x14ac:dyDescent="0.25">
      <c r="A30" s="94">
        <v>27</v>
      </c>
      <c r="B30" s="97" t="s">
        <v>899</v>
      </c>
      <c r="C30" s="98" t="s">
        <v>899</v>
      </c>
      <c r="D30" s="98" t="s">
        <v>900</v>
      </c>
      <c r="E30" s="98">
        <v>2008</v>
      </c>
      <c r="F30" s="95" t="s">
        <v>599</v>
      </c>
      <c r="G30" s="98">
        <v>81</v>
      </c>
      <c r="H30" s="98">
        <v>21</v>
      </c>
    </row>
    <row r="31" spans="1:8" x14ac:dyDescent="0.25">
      <c r="A31" s="94">
        <v>28</v>
      </c>
      <c r="B31" s="97" t="s">
        <v>899</v>
      </c>
      <c r="C31" s="98" t="s">
        <v>899</v>
      </c>
      <c r="D31" s="98" t="s">
        <v>901</v>
      </c>
      <c r="E31" s="98">
        <v>1996</v>
      </c>
      <c r="F31" s="95" t="s">
        <v>598</v>
      </c>
      <c r="G31" s="98">
        <v>69</v>
      </c>
      <c r="H31" s="98">
        <v>15</v>
      </c>
    </row>
    <row r="32" spans="1:8" x14ac:dyDescent="0.25">
      <c r="A32" s="94">
        <v>29</v>
      </c>
      <c r="B32" s="97" t="s">
        <v>899</v>
      </c>
      <c r="C32" s="98" t="s">
        <v>901</v>
      </c>
      <c r="D32" s="98" t="s">
        <v>902</v>
      </c>
      <c r="E32" s="98">
        <v>1996</v>
      </c>
      <c r="F32" s="95" t="s">
        <v>598</v>
      </c>
      <c r="G32" s="98">
        <v>69</v>
      </c>
      <c r="H32" s="98">
        <v>146</v>
      </c>
    </row>
    <row r="33" spans="1:8" x14ac:dyDescent="0.25">
      <c r="A33" s="94">
        <v>30</v>
      </c>
      <c r="B33" s="97" t="s">
        <v>899</v>
      </c>
      <c r="C33" s="98" t="s">
        <v>901</v>
      </c>
      <c r="D33" s="98" t="s">
        <v>901</v>
      </c>
      <c r="E33" s="98">
        <v>1996</v>
      </c>
      <c r="F33" s="95" t="s">
        <v>599</v>
      </c>
      <c r="G33" s="98">
        <v>69</v>
      </c>
      <c r="H33" s="98">
        <v>10</v>
      </c>
    </row>
    <row r="34" spans="1:8" ht="26.4" x14ac:dyDescent="0.25">
      <c r="A34" s="94">
        <v>31</v>
      </c>
      <c r="B34" s="97" t="s">
        <v>903</v>
      </c>
      <c r="C34" s="98" t="s">
        <v>903</v>
      </c>
      <c r="D34" s="98" t="s">
        <v>904</v>
      </c>
      <c r="E34" s="98">
        <v>1997</v>
      </c>
      <c r="F34" s="95" t="s">
        <v>599</v>
      </c>
      <c r="G34" s="98">
        <v>32</v>
      </c>
      <c r="H34" s="98">
        <v>2</v>
      </c>
    </row>
    <row r="35" spans="1:8" x14ac:dyDescent="0.25">
      <c r="A35" s="94">
        <v>32</v>
      </c>
      <c r="B35" s="97" t="s">
        <v>905</v>
      </c>
      <c r="C35" s="98" t="s">
        <v>905</v>
      </c>
      <c r="D35" s="98" t="s">
        <v>906</v>
      </c>
      <c r="E35" s="98">
        <v>1986</v>
      </c>
      <c r="F35" s="95" t="s">
        <v>599</v>
      </c>
      <c r="G35" s="98">
        <v>32</v>
      </c>
      <c r="H35" s="98">
        <v>2</v>
      </c>
    </row>
    <row r="36" spans="1:8" x14ac:dyDescent="0.25">
      <c r="A36" s="94">
        <v>33</v>
      </c>
      <c r="B36" s="97" t="s">
        <v>907</v>
      </c>
      <c r="C36" s="98" t="s">
        <v>907</v>
      </c>
      <c r="D36" s="98" t="s">
        <v>908</v>
      </c>
      <c r="E36" s="98">
        <v>1982</v>
      </c>
      <c r="F36" s="95" t="s">
        <v>599</v>
      </c>
      <c r="G36" s="98">
        <v>69</v>
      </c>
      <c r="H36" s="98">
        <v>17</v>
      </c>
    </row>
    <row r="37" spans="1:8" x14ac:dyDescent="0.25">
      <c r="A37" s="94">
        <v>34</v>
      </c>
      <c r="B37" s="97" t="s">
        <v>909</v>
      </c>
      <c r="C37" s="98" t="s">
        <v>909</v>
      </c>
      <c r="D37" s="98" t="s">
        <v>910</v>
      </c>
      <c r="E37" s="98">
        <v>1997</v>
      </c>
      <c r="F37" s="95" t="s">
        <v>599</v>
      </c>
      <c r="G37" s="98">
        <v>69</v>
      </c>
      <c r="H37" s="98">
        <v>12</v>
      </c>
    </row>
    <row r="38" spans="1:8" x14ac:dyDescent="0.25">
      <c r="A38" s="94">
        <v>35</v>
      </c>
      <c r="B38" s="97" t="s">
        <v>911</v>
      </c>
      <c r="C38" s="98" t="s">
        <v>911</v>
      </c>
      <c r="D38" s="98" t="s">
        <v>912</v>
      </c>
      <c r="E38" s="98">
        <v>1998</v>
      </c>
      <c r="F38" s="95" t="s">
        <v>599</v>
      </c>
      <c r="G38" s="98">
        <v>32</v>
      </c>
      <c r="H38" s="98">
        <v>2</v>
      </c>
    </row>
    <row r="39" spans="1:8" x14ac:dyDescent="0.25">
      <c r="A39" s="94">
        <v>36</v>
      </c>
      <c r="B39" s="97" t="s">
        <v>913</v>
      </c>
      <c r="C39" s="98" t="s">
        <v>913</v>
      </c>
      <c r="D39" s="98" t="s">
        <v>914</v>
      </c>
      <c r="E39" s="98">
        <v>1985</v>
      </c>
      <c r="F39" s="95" t="s">
        <v>599</v>
      </c>
      <c r="G39" s="98">
        <v>32</v>
      </c>
      <c r="H39" s="98">
        <v>28</v>
      </c>
    </row>
    <row r="40" spans="1:8" x14ac:dyDescent="0.25">
      <c r="A40" s="94">
        <v>37</v>
      </c>
      <c r="B40" s="97" t="s">
        <v>915</v>
      </c>
      <c r="C40" s="98" t="s">
        <v>915</v>
      </c>
      <c r="D40" s="98" t="s">
        <v>916</v>
      </c>
      <c r="E40" s="98">
        <v>1991</v>
      </c>
      <c r="F40" s="95" t="s">
        <v>599</v>
      </c>
      <c r="G40" s="98">
        <v>100</v>
      </c>
      <c r="H40" s="98">
        <v>34</v>
      </c>
    </row>
    <row r="41" spans="1:8" x14ac:dyDescent="0.25">
      <c r="A41" s="94">
        <v>38</v>
      </c>
      <c r="B41" s="97" t="s">
        <v>917</v>
      </c>
      <c r="C41" s="98" t="s">
        <v>917</v>
      </c>
      <c r="D41" s="98" t="s">
        <v>866</v>
      </c>
      <c r="E41" s="98">
        <v>1988</v>
      </c>
      <c r="F41" s="95" t="s">
        <v>599</v>
      </c>
      <c r="G41" s="98">
        <v>51</v>
      </c>
      <c r="H41" s="98">
        <v>7</v>
      </c>
    </row>
    <row r="42" spans="1:8" x14ac:dyDescent="0.25">
      <c r="A42" s="94">
        <v>39</v>
      </c>
      <c r="B42" s="97" t="s">
        <v>917</v>
      </c>
      <c r="C42" s="98" t="s">
        <v>866</v>
      </c>
      <c r="D42" s="98" t="s">
        <v>918</v>
      </c>
      <c r="E42" s="98">
        <v>1988</v>
      </c>
      <c r="F42" s="95" t="s">
        <v>599</v>
      </c>
      <c r="G42" s="98">
        <v>51</v>
      </c>
      <c r="H42" s="98">
        <v>12</v>
      </c>
    </row>
    <row r="43" spans="1:8" x14ac:dyDescent="0.25">
      <c r="A43" s="94">
        <v>40</v>
      </c>
      <c r="B43" s="97" t="s">
        <v>917</v>
      </c>
      <c r="C43" s="98" t="s">
        <v>866</v>
      </c>
      <c r="D43" s="98" t="s">
        <v>919</v>
      </c>
      <c r="E43" s="98">
        <v>1988</v>
      </c>
      <c r="F43" s="95" t="s">
        <v>599</v>
      </c>
      <c r="G43" s="98">
        <v>51</v>
      </c>
      <c r="H43" s="98">
        <v>30</v>
      </c>
    </row>
    <row r="44" spans="1:8" ht="26.4" x14ac:dyDescent="0.25">
      <c r="A44" s="94">
        <v>41</v>
      </c>
      <c r="B44" s="97" t="s">
        <v>920</v>
      </c>
      <c r="C44" s="98" t="s">
        <v>920</v>
      </c>
      <c r="D44" s="98" t="s">
        <v>921</v>
      </c>
      <c r="E44" s="98">
        <v>1984</v>
      </c>
      <c r="F44" s="95" t="s">
        <v>599</v>
      </c>
      <c r="G44" s="98">
        <v>51</v>
      </c>
      <c r="H44" s="98">
        <v>5</v>
      </c>
    </row>
    <row r="45" spans="1:8" x14ac:dyDescent="0.25">
      <c r="A45" s="94">
        <v>42</v>
      </c>
      <c r="B45" s="97" t="s">
        <v>922</v>
      </c>
      <c r="C45" s="98" t="s">
        <v>922</v>
      </c>
      <c r="D45" s="98" t="s">
        <v>923</v>
      </c>
      <c r="E45" s="98">
        <v>2007</v>
      </c>
      <c r="F45" s="95" t="s">
        <v>599</v>
      </c>
      <c r="G45" s="98">
        <v>32</v>
      </c>
      <c r="H45" s="98">
        <v>2</v>
      </c>
    </row>
    <row r="46" spans="1:8" x14ac:dyDescent="0.25">
      <c r="A46" s="94">
        <v>43</v>
      </c>
      <c r="B46" s="97" t="s">
        <v>924</v>
      </c>
      <c r="C46" s="98" t="s">
        <v>924</v>
      </c>
      <c r="D46" s="98" t="s">
        <v>925</v>
      </c>
      <c r="E46" s="98">
        <v>1988</v>
      </c>
      <c r="F46" s="95" t="s">
        <v>599</v>
      </c>
      <c r="G46" s="98">
        <v>51</v>
      </c>
      <c r="H46" s="98">
        <v>2</v>
      </c>
    </row>
    <row r="47" spans="1:8" ht="26.4" x14ac:dyDescent="0.25">
      <c r="A47" s="94">
        <v>44</v>
      </c>
      <c r="B47" s="97" t="s">
        <v>926</v>
      </c>
      <c r="C47" s="98" t="s">
        <v>926</v>
      </c>
      <c r="D47" s="98" t="s">
        <v>927</v>
      </c>
      <c r="E47" s="98">
        <v>1995</v>
      </c>
      <c r="F47" s="95" t="s">
        <v>599</v>
      </c>
      <c r="G47" s="98">
        <v>40</v>
      </c>
      <c r="H47" s="98">
        <v>2</v>
      </c>
    </row>
    <row r="48" spans="1:8" x14ac:dyDescent="0.25">
      <c r="A48" s="94">
        <v>45</v>
      </c>
      <c r="B48" s="97" t="s">
        <v>928</v>
      </c>
      <c r="C48" s="98" t="s">
        <v>929</v>
      </c>
      <c r="D48" s="98" t="s">
        <v>930</v>
      </c>
      <c r="E48" s="98">
        <v>1991</v>
      </c>
      <c r="F48" s="95" t="s">
        <v>598</v>
      </c>
      <c r="G48" s="98">
        <v>40</v>
      </c>
      <c r="H48" s="98">
        <v>95</v>
      </c>
    </row>
    <row r="49" spans="1:8" x14ac:dyDescent="0.25">
      <c r="A49" s="94">
        <v>46</v>
      </c>
      <c r="B49" s="97" t="s">
        <v>928</v>
      </c>
      <c r="C49" s="98" t="s">
        <v>866</v>
      </c>
      <c r="D49" s="98" t="s">
        <v>868</v>
      </c>
      <c r="E49" s="98">
        <v>1991</v>
      </c>
      <c r="F49" s="95" t="s">
        <v>598</v>
      </c>
      <c r="G49" s="98">
        <v>150</v>
      </c>
      <c r="H49" s="98">
        <v>180</v>
      </c>
    </row>
    <row r="50" spans="1:8" x14ac:dyDescent="0.25">
      <c r="A50" s="94">
        <v>47</v>
      </c>
      <c r="B50" s="97" t="s">
        <v>928</v>
      </c>
      <c r="C50" s="98" t="s">
        <v>931</v>
      </c>
      <c r="D50" s="98" t="s">
        <v>932</v>
      </c>
      <c r="E50" s="98">
        <v>1991</v>
      </c>
      <c r="F50" s="95" t="s">
        <v>599</v>
      </c>
      <c r="G50" s="98">
        <v>150</v>
      </c>
      <c r="H50" s="98">
        <v>92</v>
      </c>
    </row>
    <row r="51" spans="1:8" x14ac:dyDescent="0.25">
      <c r="A51" s="94">
        <v>48</v>
      </c>
      <c r="B51" s="97" t="s">
        <v>928</v>
      </c>
      <c r="C51" s="98" t="s">
        <v>933</v>
      </c>
      <c r="D51" s="98" t="s">
        <v>931</v>
      </c>
      <c r="E51" s="98">
        <v>1991</v>
      </c>
      <c r="F51" s="95" t="s">
        <v>599</v>
      </c>
      <c r="G51" s="98">
        <v>150</v>
      </c>
      <c r="H51" s="98">
        <v>17</v>
      </c>
    </row>
    <row r="52" spans="1:8" x14ac:dyDescent="0.25">
      <c r="A52" s="94">
        <v>49</v>
      </c>
      <c r="B52" s="97" t="s">
        <v>928</v>
      </c>
      <c r="C52" s="98" t="s">
        <v>884</v>
      </c>
      <c r="D52" s="98" t="s">
        <v>933</v>
      </c>
      <c r="E52" s="98">
        <v>1991</v>
      </c>
      <c r="F52" s="95" t="s">
        <v>599</v>
      </c>
      <c r="G52" s="98">
        <v>150</v>
      </c>
      <c r="H52" s="98">
        <v>70</v>
      </c>
    </row>
    <row r="53" spans="1:8" x14ac:dyDescent="0.25">
      <c r="A53" s="94">
        <v>50</v>
      </c>
      <c r="B53" s="97" t="s">
        <v>928</v>
      </c>
      <c r="C53" s="98" t="s">
        <v>866</v>
      </c>
      <c r="D53" s="98" t="s">
        <v>884</v>
      </c>
      <c r="E53" s="98">
        <v>1991</v>
      </c>
      <c r="F53" s="95" t="s">
        <v>599</v>
      </c>
      <c r="G53" s="98">
        <v>150</v>
      </c>
      <c r="H53" s="98">
        <v>28</v>
      </c>
    </row>
    <row r="54" spans="1:8" x14ac:dyDescent="0.25">
      <c r="A54" s="94">
        <v>51</v>
      </c>
      <c r="B54" s="97" t="s">
        <v>928</v>
      </c>
      <c r="C54" s="98" t="s">
        <v>930</v>
      </c>
      <c r="D54" s="98" t="s">
        <v>934</v>
      </c>
      <c r="E54" s="98">
        <v>1991</v>
      </c>
      <c r="F54" s="95" t="s">
        <v>599</v>
      </c>
      <c r="G54" s="98">
        <v>150</v>
      </c>
      <c r="H54" s="98">
        <v>27</v>
      </c>
    </row>
    <row r="55" spans="1:8" x14ac:dyDescent="0.25">
      <c r="A55" s="94">
        <v>52</v>
      </c>
      <c r="B55" s="97" t="s">
        <v>928</v>
      </c>
      <c r="C55" s="98" t="s">
        <v>933</v>
      </c>
      <c r="D55" s="98" t="s">
        <v>929</v>
      </c>
      <c r="E55" s="98">
        <v>1991</v>
      </c>
      <c r="F55" s="95" t="s">
        <v>599</v>
      </c>
      <c r="G55" s="98">
        <v>150</v>
      </c>
      <c r="H55" s="98">
        <v>28</v>
      </c>
    </row>
    <row r="56" spans="1:8" x14ac:dyDescent="0.25">
      <c r="A56" s="94">
        <v>53</v>
      </c>
      <c r="B56" s="97" t="s">
        <v>928</v>
      </c>
      <c r="C56" s="98" t="s">
        <v>934</v>
      </c>
      <c r="D56" s="98" t="s">
        <v>935</v>
      </c>
      <c r="E56" s="98">
        <v>1991</v>
      </c>
      <c r="F56" s="95" t="s">
        <v>599</v>
      </c>
      <c r="G56" s="98">
        <v>150</v>
      </c>
      <c r="H56" s="98">
        <v>94</v>
      </c>
    </row>
    <row r="57" spans="1:8" x14ac:dyDescent="0.25">
      <c r="A57" s="94">
        <v>54</v>
      </c>
      <c r="B57" s="97" t="s">
        <v>928</v>
      </c>
      <c r="C57" s="98" t="s">
        <v>936</v>
      </c>
      <c r="D57" s="98" t="s">
        <v>937</v>
      </c>
      <c r="E57" s="98">
        <v>1991</v>
      </c>
      <c r="F57" s="95" t="s">
        <v>599</v>
      </c>
      <c r="G57" s="98">
        <v>150</v>
      </c>
      <c r="H57" s="98">
        <v>133</v>
      </c>
    </row>
    <row r="58" spans="1:8" x14ac:dyDescent="0.25">
      <c r="A58" s="94">
        <v>55</v>
      </c>
      <c r="B58" s="97" t="s">
        <v>928</v>
      </c>
      <c r="C58" s="98" t="s">
        <v>868</v>
      </c>
      <c r="D58" s="98" t="s">
        <v>938</v>
      </c>
      <c r="E58" s="98">
        <v>1991</v>
      </c>
      <c r="F58" s="95" t="s">
        <v>599</v>
      </c>
      <c r="G58" s="98">
        <v>150</v>
      </c>
      <c r="H58" s="98">
        <v>120</v>
      </c>
    </row>
    <row r="59" spans="1:8" x14ac:dyDescent="0.25">
      <c r="A59" s="94">
        <v>56</v>
      </c>
      <c r="B59" s="97" t="s">
        <v>928</v>
      </c>
      <c r="C59" s="98" t="s">
        <v>935</v>
      </c>
      <c r="D59" s="98" t="s">
        <v>939</v>
      </c>
      <c r="E59" s="98">
        <v>2021</v>
      </c>
      <c r="F59" s="95" t="s">
        <v>599</v>
      </c>
      <c r="G59" s="98">
        <v>125</v>
      </c>
      <c r="H59" s="98">
        <v>16</v>
      </c>
    </row>
    <row r="60" spans="1:8" x14ac:dyDescent="0.25">
      <c r="A60" s="94">
        <v>57</v>
      </c>
      <c r="B60" s="97" t="s">
        <v>928</v>
      </c>
      <c r="C60" s="98" t="s">
        <v>939</v>
      </c>
      <c r="D60" s="98" t="s">
        <v>940</v>
      </c>
      <c r="E60" s="98">
        <v>2021</v>
      </c>
      <c r="F60" s="95" t="s">
        <v>599</v>
      </c>
      <c r="G60" s="98">
        <v>125</v>
      </c>
      <c r="H60" s="98">
        <v>33</v>
      </c>
    </row>
    <row r="61" spans="1:8" x14ac:dyDescent="0.25">
      <c r="A61" s="94">
        <v>58</v>
      </c>
      <c r="B61" s="97" t="s">
        <v>928</v>
      </c>
      <c r="C61" s="98" t="s">
        <v>940</v>
      </c>
      <c r="D61" s="98" t="s">
        <v>941</v>
      </c>
      <c r="E61" s="98">
        <v>2021</v>
      </c>
      <c r="F61" s="95" t="s">
        <v>599</v>
      </c>
      <c r="G61" s="98">
        <v>125</v>
      </c>
      <c r="H61" s="98">
        <v>27</v>
      </c>
    </row>
    <row r="62" spans="1:8" x14ac:dyDescent="0.25">
      <c r="A62" s="94">
        <v>59</v>
      </c>
      <c r="B62" s="97" t="s">
        <v>928</v>
      </c>
      <c r="C62" s="98" t="s">
        <v>928</v>
      </c>
      <c r="D62" s="98" t="s">
        <v>866</v>
      </c>
      <c r="E62" s="98">
        <v>1991</v>
      </c>
      <c r="F62" s="95" t="s">
        <v>599</v>
      </c>
      <c r="G62" s="98">
        <v>125</v>
      </c>
      <c r="H62" s="98">
        <v>25</v>
      </c>
    </row>
    <row r="63" spans="1:8" x14ac:dyDescent="0.25">
      <c r="A63" s="94">
        <v>60</v>
      </c>
      <c r="B63" s="97" t="s">
        <v>942</v>
      </c>
      <c r="C63" s="98" t="s">
        <v>942</v>
      </c>
      <c r="D63" s="98" t="s">
        <v>942</v>
      </c>
      <c r="E63" s="98">
        <v>1970</v>
      </c>
      <c r="F63" s="95" t="s">
        <v>599</v>
      </c>
      <c r="G63" s="98">
        <v>309</v>
      </c>
      <c r="H63" s="98">
        <v>1E-3</v>
      </c>
    </row>
    <row r="64" spans="1:8" x14ac:dyDescent="0.25">
      <c r="A64" s="94">
        <v>61</v>
      </c>
      <c r="B64" s="97" t="s">
        <v>942</v>
      </c>
      <c r="C64" s="98" t="s">
        <v>943</v>
      </c>
      <c r="D64" s="98" t="s">
        <v>944</v>
      </c>
      <c r="E64" s="98">
        <v>1975</v>
      </c>
      <c r="F64" s="95" t="s">
        <v>599</v>
      </c>
      <c r="G64" s="98">
        <v>259</v>
      </c>
      <c r="H64" s="98">
        <v>32</v>
      </c>
    </row>
    <row r="65" spans="1:8" x14ac:dyDescent="0.25">
      <c r="A65" s="94">
        <v>62</v>
      </c>
      <c r="B65" s="97" t="s">
        <v>942</v>
      </c>
      <c r="C65" s="98" t="s">
        <v>945</v>
      </c>
      <c r="D65" s="98" t="s">
        <v>943</v>
      </c>
      <c r="E65" s="98">
        <v>1975</v>
      </c>
      <c r="F65" s="95" t="s">
        <v>599</v>
      </c>
      <c r="G65" s="98">
        <v>259</v>
      </c>
      <c r="H65" s="98">
        <v>75</v>
      </c>
    </row>
    <row r="66" spans="1:8" x14ac:dyDescent="0.25">
      <c r="A66" s="94">
        <v>63</v>
      </c>
      <c r="B66" s="97" t="s">
        <v>942</v>
      </c>
      <c r="C66" s="98" t="s">
        <v>942</v>
      </c>
      <c r="D66" s="98" t="s">
        <v>884</v>
      </c>
      <c r="E66" s="98">
        <v>1975</v>
      </c>
      <c r="F66" s="95" t="s">
        <v>599</v>
      </c>
      <c r="G66" s="98">
        <v>259</v>
      </c>
      <c r="H66" s="98">
        <v>5</v>
      </c>
    </row>
    <row r="67" spans="1:8" x14ac:dyDescent="0.25">
      <c r="A67" s="94">
        <v>64</v>
      </c>
      <c r="B67" s="97" t="s">
        <v>942</v>
      </c>
      <c r="C67" s="98" t="s">
        <v>884</v>
      </c>
      <c r="D67" s="98" t="s">
        <v>946</v>
      </c>
      <c r="E67" s="98">
        <v>1975</v>
      </c>
      <c r="F67" s="95" t="s">
        <v>599</v>
      </c>
      <c r="G67" s="98">
        <v>259</v>
      </c>
      <c r="H67" s="98">
        <v>55</v>
      </c>
    </row>
    <row r="68" spans="1:8" x14ac:dyDescent="0.25">
      <c r="A68" s="94">
        <v>65</v>
      </c>
      <c r="B68" s="97" t="s">
        <v>942</v>
      </c>
      <c r="C68" s="98" t="s">
        <v>946</v>
      </c>
      <c r="D68" s="98" t="s">
        <v>945</v>
      </c>
      <c r="E68" s="98">
        <v>1975</v>
      </c>
      <c r="F68" s="95" t="s">
        <v>599</v>
      </c>
      <c r="G68" s="98">
        <v>259</v>
      </c>
      <c r="H68" s="98">
        <v>10</v>
      </c>
    </row>
    <row r="69" spans="1:8" x14ac:dyDescent="0.25">
      <c r="A69" s="94">
        <v>66</v>
      </c>
      <c r="B69" s="97" t="s">
        <v>942</v>
      </c>
      <c r="C69" s="98" t="s">
        <v>947</v>
      </c>
      <c r="D69" s="98" t="s">
        <v>948</v>
      </c>
      <c r="E69" s="98">
        <v>1975</v>
      </c>
      <c r="F69" s="95" t="s">
        <v>598</v>
      </c>
      <c r="G69" s="98">
        <v>207</v>
      </c>
      <c r="H69" s="98">
        <v>23</v>
      </c>
    </row>
    <row r="70" spans="1:8" x14ac:dyDescent="0.25">
      <c r="A70" s="94">
        <v>67</v>
      </c>
      <c r="B70" s="97" t="s">
        <v>942</v>
      </c>
      <c r="C70" s="98" t="s">
        <v>949</v>
      </c>
      <c r="D70" s="98" t="s">
        <v>950</v>
      </c>
      <c r="E70" s="98">
        <v>1975</v>
      </c>
      <c r="F70" s="95" t="s">
        <v>598</v>
      </c>
      <c r="G70" s="98">
        <v>207</v>
      </c>
      <c r="H70" s="98">
        <v>23</v>
      </c>
    </row>
    <row r="71" spans="1:8" x14ac:dyDescent="0.25">
      <c r="A71" s="94">
        <v>68</v>
      </c>
      <c r="B71" s="97" t="s">
        <v>942</v>
      </c>
      <c r="C71" s="98" t="s">
        <v>951</v>
      </c>
      <c r="D71" s="98" t="s">
        <v>952</v>
      </c>
      <c r="E71" s="98">
        <v>1975</v>
      </c>
      <c r="F71" s="95" t="s">
        <v>599</v>
      </c>
      <c r="G71" s="98">
        <v>207</v>
      </c>
      <c r="H71" s="98">
        <v>34</v>
      </c>
    </row>
    <row r="72" spans="1:8" x14ac:dyDescent="0.25">
      <c r="A72" s="94">
        <v>69</v>
      </c>
      <c r="B72" s="97" t="s">
        <v>942</v>
      </c>
      <c r="C72" s="98" t="s">
        <v>944</v>
      </c>
      <c r="D72" s="98" t="s">
        <v>951</v>
      </c>
      <c r="E72" s="98">
        <v>1975</v>
      </c>
      <c r="F72" s="95" t="s">
        <v>599</v>
      </c>
      <c r="G72" s="98">
        <v>207</v>
      </c>
      <c r="H72" s="98">
        <v>75</v>
      </c>
    </row>
    <row r="73" spans="1:8" x14ac:dyDescent="0.25">
      <c r="A73" s="94">
        <v>70</v>
      </c>
      <c r="B73" s="97" t="s">
        <v>942</v>
      </c>
      <c r="C73" s="98" t="s">
        <v>944</v>
      </c>
      <c r="D73" s="98" t="s">
        <v>949</v>
      </c>
      <c r="E73" s="98">
        <v>1975</v>
      </c>
      <c r="F73" s="95" t="s">
        <v>598</v>
      </c>
      <c r="G73" s="98">
        <v>150</v>
      </c>
      <c r="H73" s="98">
        <v>55</v>
      </c>
    </row>
    <row r="74" spans="1:8" x14ac:dyDescent="0.25">
      <c r="A74" s="94">
        <v>71</v>
      </c>
      <c r="B74" s="97" t="s">
        <v>942</v>
      </c>
      <c r="C74" s="98" t="s">
        <v>950</v>
      </c>
      <c r="D74" s="98" t="s">
        <v>947</v>
      </c>
      <c r="E74" s="98">
        <v>1975</v>
      </c>
      <c r="F74" s="95" t="s">
        <v>598</v>
      </c>
      <c r="G74" s="98">
        <v>150</v>
      </c>
      <c r="H74" s="98">
        <v>198</v>
      </c>
    </row>
    <row r="75" spans="1:8" x14ac:dyDescent="0.25">
      <c r="A75" s="94">
        <v>72</v>
      </c>
      <c r="B75" s="97" t="s">
        <v>942</v>
      </c>
      <c r="C75" s="98" t="s">
        <v>953</v>
      </c>
      <c r="D75" s="98" t="s">
        <v>954</v>
      </c>
      <c r="E75" s="98">
        <v>1975</v>
      </c>
      <c r="F75" s="95" t="s">
        <v>599</v>
      </c>
      <c r="G75" s="98">
        <v>150</v>
      </c>
      <c r="H75" s="98">
        <v>23.5</v>
      </c>
    </row>
    <row r="76" spans="1:8" x14ac:dyDescent="0.25">
      <c r="A76" s="94">
        <v>73</v>
      </c>
      <c r="B76" s="97" t="s">
        <v>942</v>
      </c>
      <c r="C76" s="98" t="s">
        <v>954</v>
      </c>
      <c r="D76" s="98" t="s">
        <v>955</v>
      </c>
      <c r="E76" s="98">
        <v>1975</v>
      </c>
      <c r="F76" s="95" t="s">
        <v>599</v>
      </c>
      <c r="G76" s="98">
        <v>150</v>
      </c>
      <c r="H76" s="98">
        <v>2</v>
      </c>
    </row>
    <row r="77" spans="1:8" x14ac:dyDescent="0.25">
      <c r="A77" s="94">
        <v>74</v>
      </c>
      <c r="B77" s="97" t="s">
        <v>942</v>
      </c>
      <c r="C77" s="98" t="s">
        <v>955</v>
      </c>
      <c r="D77" s="98" t="s">
        <v>956</v>
      </c>
      <c r="E77" s="98">
        <v>1975</v>
      </c>
      <c r="F77" s="95" t="s">
        <v>599</v>
      </c>
      <c r="G77" s="98">
        <v>150</v>
      </c>
      <c r="H77" s="98">
        <v>25</v>
      </c>
    </row>
    <row r="78" spans="1:8" x14ac:dyDescent="0.25">
      <c r="A78" s="94">
        <v>75</v>
      </c>
      <c r="B78" s="97" t="s">
        <v>942</v>
      </c>
      <c r="C78" s="98" t="s">
        <v>956</v>
      </c>
      <c r="D78" s="98" t="s">
        <v>957</v>
      </c>
      <c r="E78" s="98">
        <v>1977</v>
      </c>
      <c r="F78" s="95" t="s">
        <v>599</v>
      </c>
      <c r="G78" s="98">
        <v>150</v>
      </c>
      <c r="H78" s="98">
        <v>2</v>
      </c>
    </row>
    <row r="79" spans="1:8" x14ac:dyDescent="0.25">
      <c r="A79" s="94">
        <v>76</v>
      </c>
      <c r="B79" s="97" t="s">
        <v>942</v>
      </c>
      <c r="C79" s="98" t="s">
        <v>958</v>
      </c>
      <c r="D79" s="98" t="s">
        <v>953</v>
      </c>
      <c r="E79" s="98">
        <v>1975</v>
      </c>
      <c r="F79" s="95" t="s">
        <v>599</v>
      </c>
      <c r="G79" s="98">
        <v>150</v>
      </c>
      <c r="H79" s="98">
        <v>48</v>
      </c>
    </row>
    <row r="80" spans="1:8" x14ac:dyDescent="0.25">
      <c r="A80" s="94">
        <v>77</v>
      </c>
      <c r="B80" s="97" t="s">
        <v>942</v>
      </c>
      <c r="C80" s="98" t="s">
        <v>959</v>
      </c>
      <c r="D80" s="98" t="s">
        <v>958</v>
      </c>
      <c r="E80" s="98">
        <v>1975</v>
      </c>
      <c r="F80" s="95" t="s">
        <v>599</v>
      </c>
      <c r="G80" s="98">
        <v>150</v>
      </c>
      <c r="H80" s="98">
        <v>30</v>
      </c>
    </row>
    <row r="81" spans="1:8" x14ac:dyDescent="0.25">
      <c r="A81" s="94">
        <v>78</v>
      </c>
      <c r="B81" s="97" t="s">
        <v>942</v>
      </c>
      <c r="C81" s="98" t="s">
        <v>952</v>
      </c>
      <c r="D81" s="98" t="s">
        <v>959</v>
      </c>
      <c r="E81" s="98">
        <v>1975</v>
      </c>
      <c r="F81" s="95" t="s">
        <v>599</v>
      </c>
      <c r="G81" s="98">
        <v>150</v>
      </c>
      <c r="H81" s="98">
        <v>140</v>
      </c>
    </row>
    <row r="82" spans="1:8" x14ac:dyDescent="0.25">
      <c r="A82" s="94">
        <v>79</v>
      </c>
      <c r="B82" s="97" t="s">
        <v>942</v>
      </c>
      <c r="C82" s="98" t="s">
        <v>948</v>
      </c>
      <c r="D82" s="98" t="s">
        <v>960</v>
      </c>
      <c r="E82" s="98">
        <v>1975</v>
      </c>
      <c r="F82" s="95" t="s">
        <v>599</v>
      </c>
      <c r="G82" s="98">
        <v>150</v>
      </c>
      <c r="H82" s="98">
        <v>10</v>
      </c>
    </row>
    <row r="83" spans="1:8" x14ac:dyDescent="0.25">
      <c r="A83" s="94">
        <v>80</v>
      </c>
      <c r="B83" s="97" t="s">
        <v>942</v>
      </c>
      <c r="C83" s="98" t="s">
        <v>884</v>
      </c>
      <c r="D83" s="98" t="s">
        <v>934</v>
      </c>
      <c r="E83" s="98">
        <v>2008</v>
      </c>
      <c r="F83" s="95" t="s">
        <v>599</v>
      </c>
      <c r="G83" s="98">
        <v>150</v>
      </c>
      <c r="H83" s="98">
        <v>112</v>
      </c>
    </row>
    <row r="84" spans="1:8" x14ac:dyDescent="0.25">
      <c r="A84" s="94">
        <v>81</v>
      </c>
      <c r="B84" s="97" t="s">
        <v>942</v>
      </c>
      <c r="C84" s="98" t="s">
        <v>934</v>
      </c>
      <c r="D84" s="98" t="s">
        <v>961</v>
      </c>
      <c r="E84" s="98">
        <v>2009</v>
      </c>
      <c r="F84" s="95" t="s">
        <v>599</v>
      </c>
      <c r="G84" s="98">
        <v>150</v>
      </c>
      <c r="H84" s="98">
        <v>29</v>
      </c>
    </row>
    <row r="85" spans="1:8" x14ac:dyDescent="0.25">
      <c r="A85" s="94">
        <v>82</v>
      </c>
      <c r="B85" s="97" t="s">
        <v>942</v>
      </c>
      <c r="C85" s="98" t="s">
        <v>961</v>
      </c>
      <c r="D85" s="98" t="s">
        <v>962</v>
      </c>
      <c r="E85" s="98">
        <v>2009</v>
      </c>
      <c r="F85" s="95" t="s">
        <v>599</v>
      </c>
      <c r="G85" s="98">
        <v>150</v>
      </c>
      <c r="H85" s="98">
        <v>26</v>
      </c>
    </row>
    <row r="86" spans="1:8" x14ac:dyDescent="0.25">
      <c r="A86" s="94">
        <v>83</v>
      </c>
      <c r="B86" s="97" t="s">
        <v>942</v>
      </c>
      <c r="C86" s="98" t="s">
        <v>962</v>
      </c>
      <c r="D86" s="98" t="s">
        <v>935</v>
      </c>
      <c r="E86" s="98">
        <v>2015</v>
      </c>
      <c r="F86" s="95" t="s">
        <v>599</v>
      </c>
      <c r="G86" s="98">
        <v>150</v>
      </c>
      <c r="H86" s="98">
        <v>41.5</v>
      </c>
    </row>
    <row r="87" spans="1:8" x14ac:dyDescent="0.25">
      <c r="A87" s="94">
        <v>84</v>
      </c>
      <c r="B87" s="97" t="s">
        <v>942</v>
      </c>
      <c r="C87" s="98" t="s">
        <v>942</v>
      </c>
      <c r="D87" s="98" t="s">
        <v>963</v>
      </c>
      <c r="E87" s="98">
        <v>2019</v>
      </c>
      <c r="F87" s="95" t="s">
        <v>599</v>
      </c>
      <c r="G87" s="98">
        <v>150</v>
      </c>
      <c r="H87" s="98">
        <v>133</v>
      </c>
    </row>
    <row r="88" spans="1:8" x14ac:dyDescent="0.25">
      <c r="A88" s="94">
        <v>85</v>
      </c>
      <c r="B88" s="97" t="s">
        <v>942</v>
      </c>
      <c r="C88" s="98" t="s">
        <v>963</v>
      </c>
      <c r="D88" s="98" t="s">
        <v>964</v>
      </c>
      <c r="E88" s="98">
        <v>2019</v>
      </c>
      <c r="F88" s="95" t="s">
        <v>599</v>
      </c>
      <c r="G88" s="98">
        <v>150</v>
      </c>
      <c r="H88" s="98">
        <v>14.5</v>
      </c>
    </row>
    <row r="89" spans="1:8" x14ac:dyDescent="0.25">
      <c r="A89" s="94">
        <v>86</v>
      </c>
      <c r="B89" s="97" t="s">
        <v>942</v>
      </c>
      <c r="C89" s="98" t="s">
        <v>955</v>
      </c>
      <c r="D89" s="98" t="s">
        <v>965</v>
      </c>
      <c r="E89" s="98">
        <v>1975</v>
      </c>
      <c r="F89" s="95" t="s">
        <v>599</v>
      </c>
      <c r="G89" s="98">
        <v>125</v>
      </c>
      <c r="H89" s="98">
        <v>52</v>
      </c>
    </row>
    <row r="90" spans="1:8" x14ac:dyDescent="0.25">
      <c r="A90" s="94">
        <v>87</v>
      </c>
      <c r="B90" s="97" t="s">
        <v>942</v>
      </c>
      <c r="C90" s="98" t="s">
        <v>965</v>
      </c>
      <c r="D90" s="98" t="s">
        <v>966</v>
      </c>
      <c r="E90" s="98">
        <v>1975</v>
      </c>
      <c r="F90" s="95" t="s">
        <v>599</v>
      </c>
      <c r="G90" s="98">
        <v>125</v>
      </c>
      <c r="H90" s="98">
        <v>46</v>
      </c>
    </row>
    <row r="91" spans="1:8" x14ac:dyDescent="0.25">
      <c r="A91" s="94">
        <v>88</v>
      </c>
      <c r="B91" s="97" t="s">
        <v>942</v>
      </c>
      <c r="C91" s="98" t="s">
        <v>952</v>
      </c>
      <c r="D91" s="98" t="s">
        <v>967</v>
      </c>
      <c r="E91" s="98">
        <v>1975</v>
      </c>
      <c r="F91" s="95" t="s">
        <v>599</v>
      </c>
      <c r="G91" s="98">
        <v>125</v>
      </c>
      <c r="H91" s="98">
        <v>26</v>
      </c>
    </row>
    <row r="92" spans="1:8" x14ac:dyDescent="0.25">
      <c r="A92" s="94">
        <v>89</v>
      </c>
      <c r="B92" s="97" t="s">
        <v>942</v>
      </c>
      <c r="C92" s="98" t="s">
        <v>968</v>
      </c>
      <c r="D92" s="98" t="s">
        <v>969</v>
      </c>
      <c r="E92" s="98">
        <v>1975</v>
      </c>
      <c r="F92" s="95" t="s">
        <v>599</v>
      </c>
      <c r="G92" s="98">
        <v>125</v>
      </c>
      <c r="H92" s="98">
        <v>31</v>
      </c>
    </row>
    <row r="93" spans="1:8" x14ac:dyDescent="0.25">
      <c r="A93" s="94">
        <v>90</v>
      </c>
      <c r="B93" s="97" t="s">
        <v>942</v>
      </c>
      <c r="C93" s="98" t="s">
        <v>968</v>
      </c>
      <c r="D93" s="98" t="s">
        <v>944</v>
      </c>
      <c r="E93" s="98">
        <v>1975</v>
      </c>
      <c r="F93" s="95" t="s">
        <v>599</v>
      </c>
      <c r="G93" s="98">
        <v>125</v>
      </c>
      <c r="H93" s="98">
        <v>4</v>
      </c>
    </row>
    <row r="94" spans="1:8" x14ac:dyDescent="0.25">
      <c r="A94" s="94">
        <v>91</v>
      </c>
      <c r="B94" s="97" t="s">
        <v>942</v>
      </c>
      <c r="C94" s="98" t="s">
        <v>964</v>
      </c>
      <c r="D94" s="98" t="s">
        <v>970</v>
      </c>
      <c r="E94" s="98">
        <v>2019</v>
      </c>
      <c r="F94" s="95" t="s">
        <v>599</v>
      </c>
      <c r="G94" s="98">
        <v>125</v>
      </c>
      <c r="H94" s="98">
        <v>51</v>
      </c>
    </row>
    <row r="95" spans="1:8" x14ac:dyDescent="0.25">
      <c r="A95" s="94">
        <v>92</v>
      </c>
      <c r="B95" s="97" t="s">
        <v>942</v>
      </c>
      <c r="C95" s="98" t="s">
        <v>963</v>
      </c>
      <c r="D95" s="98" t="s">
        <v>971</v>
      </c>
      <c r="E95" s="98">
        <v>2019</v>
      </c>
      <c r="F95" s="95" t="s">
        <v>599</v>
      </c>
      <c r="G95" s="98">
        <v>125</v>
      </c>
      <c r="H95" s="98">
        <v>92</v>
      </c>
    </row>
    <row r="96" spans="1:8" x14ac:dyDescent="0.25">
      <c r="A96" s="94">
        <v>93</v>
      </c>
      <c r="B96" s="97" t="s">
        <v>942</v>
      </c>
      <c r="C96" s="98" t="s">
        <v>959</v>
      </c>
      <c r="D96" s="98" t="s">
        <v>972</v>
      </c>
      <c r="E96" s="98">
        <v>1975</v>
      </c>
      <c r="F96" s="95" t="s">
        <v>598</v>
      </c>
      <c r="G96" s="98">
        <v>100</v>
      </c>
      <c r="H96" s="98">
        <v>30</v>
      </c>
    </row>
    <row r="97" spans="1:8" x14ac:dyDescent="0.25">
      <c r="A97" s="94">
        <v>94</v>
      </c>
      <c r="B97" s="97" t="s">
        <v>942</v>
      </c>
      <c r="C97" s="98" t="s">
        <v>973</v>
      </c>
      <c r="D97" s="98" t="s">
        <v>974</v>
      </c>
      <c r="E97" s="98">
        <v>1975</v>
      </c>
      <c r="F97" s="95" t="s">
        <v>598</v>
      </c>
      <c r="G97" s="98">
        <v>100</v>
      </c>
      <c r="H97" s="98">
        <v>40</v>
      </c>
    </row>
    <row r="98" spans="1:8" x14ac:dyDescent="0.25">
      <c r="A98" s="94">
        <v>95</v>
      </c>
      <c r="B98" s="97" t="s">
        <v>942</v>
      </c>
      <c r="C98" s="98" t="s">
        <v>972</v>
      </c>
      <c r="D98" s="98" t="s">
        <v>973</v>
      </c>
      <c r="E98" s="98">
        <v>1975</v>
      </c>
      <c r="F98" s="95" t="s">
        <v>599</v>
      </c>
      <c r="G98" s="98">
        <v>100</v>
      </c>
      <c r="H98" s="98">
        <v>30</v>
      </c>
    </row>
    <row r="99" spans="1:8" x14ac:dyDescent="0.25">
      <c r="A99" s="94">
        <v>96</v>
      </c>
      <c r="B99" s="97" t="s">
        <v>942</v>
      </c>
      <c r="C99" s="98" t="s">
        <v>974</v>
      </c>
      <c r="D99" s="98" t="s">
        <v>975</v>
      </c>
      <c r="E99" s="98">
        <v>1975</v>
      </c>
      <c r="F99" s="95" t="s">
        <v>599</v>
      </c>
      <c r="G99" s="98">
        <v>100</v>
      </c>
      <c r="H99" s="98">
        <v>10</v>
      </c>
    </row>
    <row r="100" spans="1:8" x14ac:dyDescent="0.25">
      <c r="A100" s="94">
        <v>97</v>
      </c>
      <c r="B100" s="97" t="s">
        <v>942</v>
      </c>
      <c r="C100" s="98" t="s">
        <v>975</v>
      </c>
      <c r="D100" s="98" t="s">
        <v>976</v>
      </c>
      <c r="E100" s="98">
        <v>1988</v>
      </c>
      <c r="F100" s="95" t="s">
        <v>599</v>
      </c>
      <c r="G100" s="98">
        <v>100</v>
      </c>
      <c r="H100" s="98">
        <v>30</v>
      </c>
    </row>
    <row r="101" spans="1:8" x14ac:dyDescent="0.25">
      <c r="A101" s="94">
        <v>98</v>
      </c>
      <c r="B101" s="97" t="s">
        <v>942</v>
      </c>
      <c r="C101" s="98" t="s">
        <v>975</v>
      </c>
      <c r="D101" s="98" t="s">
        <v>977</v>
      </c>
      <c r="E101" s="98">
        <v>1975</v>
      </c>
      <c r="F101" s="95" t="s">
        <v>599</v>
      </c>
      <c r="G101" s="98">
        <v>100</v>
      </c>
      <c r="H101" s="98">
        <v>32</v>
      </c>
    </row>
    <row r="102" spans="1:8" x14ac:dyDescent="0.25">
      <c r="A102" s="94">
        <v>99</v>
      </c>
      <c r="B102" s="97" t="s">
        <v>942</v>
      </c>
      <c r="C102" s="98" t="s">
        <v>966</v>
      </c>
      <c r="D102" s="98" t="s">
        <v>978</v>
      </c>
      <c r="E102" s="98">
        <v>1975</v>
      </c>
      <c r="F102" s="95" t="s">
        <v>599</v>
      </c>
      <c r="G102" s="98">
        <v>100</v>
      </c>
      <c r="H102" s="98">
        <v>33</v>
      </c>
    </row>
    <row r="103" spans="1:8" x14ac:dyDescent="0.25">
      <c r="A103" s="94">
        <v>100</v>
      </c>
      <c r="B103" s="97" t="s">
        <v>942</v>
      </c>
      <c r="C103" s="98" t="s">
        <v>960</v>
      </c>
      <c r="D103" s="98" t="s">
        <v>979</v>
      </c>
      <c r="E103" s="98">
        <v>1975</v>
      </c>
      <c r="F103" s="95" t="s">
        <v>599</v>
      </c>
      <c r="G103" s="98">
        <v>100</v>
      </c>
      <c r="H103" s="98">
        <v>222</v>
      </c>
    </row>
    <row r="104" spans="1:8" x14ac:dyDescent="0.25">
      <c r="A104" s="94">
        <v>101</v>
      </c>
      <c r="B104" s="97" t="s">
        <v>942</v>
      </c>
      <c r="C104" s="98" t="s">
        <v>979</v>
      </c>
      <c r="D104" s="98" t="s">
        <v>980</v>
      </c>
      <c r="E104" s="98">
        <v>1975</v>
      </c>
      <c r="F104" s="95" t="s">
        <v>599</v>
      </c>
      <c r="G104" s="98">
        <v>100</v>
      </c>
      <c r="H104" s="98">
        <v>5</v>
      </c>
    </row>
    <row r="105" spans="1:8" x14ac:dyDescent="0.25">
      <c r="A105" s="94">
        <v>102</v>
      </c>
      <c r="B105" s="97" t="s">
        <v>942</v>
      </c>
      <c r="C105" s="98" t="s">
        <v>980</v>
      </c>
      <c r="D105" s="98" t="s">
        <v>981</v>
      </c>
      <c r="E105" s="98">
        <v>1975</v>
      </c>
      <c r="F105" s="95" t="s">
        <v>599</v>
      </c>
      <c r="G105" s="98">
        <v>100</v>
      </c>
      <c r="H105" s="98">
        <v>32</v>
      </c>
    </row>
    <row r="106" spans="1:8" x14ac:dyDescent="0.25">
      <c r="A106" s="94">
        <v>103</v>
      </c>
      <c r="B106" s="97" t="s">
        <v>942</v>
      </c>
      <c r="C106" s="98" t="s">
        <v>981</v>
      </c>
      <c r="D106" s="98" t="s">
        <v>982</v>
      </c>
      <c r="E106" s="98">
        <v>1975</v>
      </c>
      <c r="F106" s="95" t="s">
        <v>599</v>
      </c>
      <c r="G106" s="98">
        <v>100</v>
      </c>
      <c r="H106" s="98">
        <v>37</v>
      </c>
    </row>
    <row r="107" spans="1:8" x14ac:dyDescent="0.25">
      <c r="A107" s="94">
        <v>104</v>
      </c>
      <c r="B107" s="97" t="s">
        <v>942</v>
      </c>
      <c r="C107" s="98" t="s">
        <v>982</v>
      </c>
      <c r="D107" s="98" t="s">
        <v>983</v>
      </c>
      <c r="E107" s="98">
        <v>1975</v>
      </c>
      <c r="F107" s="95" t="s">
        <v>599</v>
      </c>
      <c r="G107" s="98">
        <v>100</v>
      </c>
      <c r="H107" s="98">
        <v>14</v>
      </c>
    </row>
    <row r="108" spans="1:8" x14ac:dyDescent="0.25">
      <c r="A108" s="94">
        <v>105</v>
      </c>
      <c r="B108" s="97" t="s">
        <v>942</v>
      </c>
      <c r="C108" s="98" t="s">
        <v>962</v>
      </c>
      <c r="D108" s="98" t="s">
        <v>984</v>
      </c>
      <c r="E108" s="98">
        <v>2011</v>
      </c>
      <c r="F108" s="95" t="s">
        <v>599</v>
      </c>
      <c r="G108" s="98">
        <v>100</v>
      </c>
      <c r="H108" s="98">
        <v>62</v>
      </c>
    </row>
    <row r="109" spans="1:8" x14ac:dyDescent="0.25">
      <c r="A109" s="94">
        <v>106</v>
      </c>
      <c r="B109" s="97" t="s">
        <v>942</v>
      </c>
      <c r="C109" s="98" t="s">
        <v>957</v>
      </c>
      <c r="D109" s="98" t="s">
        <v>985</v>
      </c>
      <c r="E109" s="98">
        <v>1977</v>
      </c>
      <c r="F109" s="95" t="s">
        <v>599</v>
      </c>
      <c r="G109" s="98">
        <v>100</v>
      </c>
      <c r="H109" s="98">
        <v>20</v>
      </c>
    </row>
    <row r="110" spans="1:8" x14ac:dyDescent="0.25">
      <c r="A110" s="94">
        <v>107</v>
      </c>
      <c r="B110" s="97" t="s">
        <v>942</v>
      </c>
      <c r="C110" s="98" t="s">
        <v>971</v>
      </c>
      <c r="D110" s="98" t="s">
        <v>939</v>
      </c>
      <c r="E110" s="98">
        <v>2019</v>
      </c>
      <c r="F110" s="95" t="s">
        <v>599</v>
      </c>
      <c r="G110" s="98">
        <v>100</v>
      </c>
      <c r="H110" s="98">
        <v>15</v>
      </c>
    </row>
    <row r="111" spans="1:8" x14ac:dyDescent="0.25">
      <c r="A111" s="94">
        <v>108</v>
      </c>
      <c r="B111" s="97" t="s">
        <v>942</v>
      </c>
      <c r="C111" s="98" t="s">
        <v>939</v>
      </c>
      <c r="D111" s="98" t="s">
        <v>986</v>
      </c>
      <c r="E111" s="98">
        <v>2019</v>
      </c>
      <c r="F111" s="95" t="s">
        <v>599</v>
      </c>
      <c r="G111" s="98">
        <v>100</v>
      </c>
      <c r="H111" s="98">
        <v>17</v>
      </c>
    </row>
    <row r="112" spans="1:8" x14ac:dyDescent="0.25">
      <c r="A112" s="94">
        <v>109</v>
      </c>
      <c r="B112" s="97" t="s">
        <v>942</v>
      </c>
      <c r="C112" s="98" t="s">
        <v>942</v>
      </c>
      <c r="D112" s="98" t="s">
        <v>987</v>
      </c>
      <c r="E112" s="98">
        <v>2008</v>
      </c>
      <c r="F112" s="95" t="s">
        <v>599</v>
      </c>
      <c r="G112" s="98">
        <v>100</v>
      </c>
      <c r="H112" s="98">
        <v>5</v>
      </c>
    </row>
    <row r="113" spans="1:8" x14ac:dyDescent="0.25">
      <c r="A113" s="94">
        <v>110</v>
      </c>
      <c r="B113" s="97" t="s">
        <v>942</v>
      </c>
      <c r="C113" s="98" t="s">
        <v>987</v>
      </c>
      <c r="D113" s="98" t="s">
        <v>988</v>
      </c>
      <c r="E113" s="98">
        <v>2008</v>
      </c>
      <c r="F113" s="95" t="s">
        <v>599</v>
      </c>
      <c r="G113" s="98">
        <v>100</v>
      </c>
      <c r="H113" s="98">
        <v>112</v>
      </c>
    </row>
    <row r="114" spans="1:8" x14ac:dyDescent="0.25">
      <c r="A114" s="94">
        <v>111</v>
      </c>
      <c r="B114" s="97" t="s">
        <v>942</v>
      </c>
      <c r="C114" s="98" t="s">
        <v>989</v>
      </c>
      <c r="D114" s="98" t="s">
        <v>990</v>
      </c>
      <c r="E114" s="98">
        <v>1975</v>
      </c>
      <c r="F114" s="95" t="s">
        <v>598</v>
      </c>
      <c r="G114" s="98">
        <v>81</v>
      </c>
      <c r="H114" s="98">
        <v>20</v>
      </c>
    </row>
    <row r="115" spans="1:8" x14ac:dyDescent="0.25">
      <c r="A115" s="94">
        <v>112</v>
      </c>
      <c r="B115" s="97" t="s">
        <v>942</v>
      </c>
      <c r="C115" s="98" t="s">
        <v>960</v>
      </c>
      <c r="D115" s="98" t="s">
        <v>991</v>
      </c>
      <c r="E115" s="98">
        <v>1975</v>
      </c>
      <c r="F115" s="95" t="s">
        <v>598</v>
      </c>
      <c r="G115" s="98">
        <v>81</v>
      </c>
      <c r="H115" s="98">
        <v>45</v>
      </c>
    </row>
    <row r="116" spans="1:8" x14ac:dyDescent="0.25">
      <c r="A116" s="94">
        <v>113</v>
      </c>
      <c r="B116" s="97" t="s">
        <v>942</v>
      </c>
      <c r="C116" s="98" t="s">
        <v>992</v>
      </c>
      <c r="D116" s="98" t="s">
        <v>993</v>
      </c>
      <c r="E116" s="98">
        <v>1975</v>
      </c>
      <c r="F116" s="95" t="s">
        <v>598</v>
      </c>
      <c r="G116" s="98">
        <v>81</v>
      </c>
      <c r="H116" s="98">
        <v>15</v>
      </c>
    </row>
    <row r="117" spans="1:8" x14ac:dyDescent="0.25">
      <c r="A117" s="94">
        <v>114</v>
      </c>
      <c r="B117" s="97" t="s">
        <v>942</v>
      </c>
      <c r="C117" s="98" t="s">
        <v>994</v>
      </c>
      <c r="D117" s="98" t="s">
        <v>995</v>
      </c>
      <c r="E117" s="98">
        <v>1975</v>
      </c>
      <c r="F117" s="95" t="s">
        <v>598</v>
      </c>
      <c r="G117" s="98">
        <v>81</v>
      </c>
      <c r="H117" s="98">
        <v>34</v>
      </c>
    </row>
    <row r="118" spans="1:8" x14ac:dyDescent="0.25">
      <c r="A118" s="94">
        <v>115</v>
      </c>
      <c r="B118" s="97" t="s">
        <v>942</v>
      </c>
      <c r="C118" s="98" t="s">
        <v>996</v>
      </c>
      <c r="D118" s="98" t="s">
        <v>997</v>
      </c>
      <c r="E118" s="98">
        <v>1975</v>
      </c>
      <c r="F118" s="95" t="s">
        <v>598</v>
      </c>
      <c r="G118" s="98">
        <v>81</v>
      </c>
      <c r="H118" s="98">
        <v>13</v>
      </c>
    </row>
    <row r="119" spans="1:8" x14ac:dyDescent="0.25">
      <c r="A119" s="94">
        <v>116</v>
      </c>
      <c r="B119" s="97" t="s">
        <v>942</v>
      </c>
      <c r="C119" s="98" t="s">
        <v>998</v>
      </c>
      <c r="D119" s="98" t="s">
        <v>999</v>
      </c>
      <c r="E119" s="98">
        <v>1975</v>
      </c>
      <c r="F119" s="95" t="s">
        <v>598</v>
      </c>
      <c r="G119" s="98">
        <v>81</v>
      </c>
      <c r="H119" s="98">
        <v>8</v>
      </c>
    </row>
    <row r="120" spans="1:8" x14ac:dyDescent="0.25">
      <c r="A120" s="94">
        <v>117</v>
      </c>
      <c r="B120" s="97" t="s">
        <v>942</v>
      </c>
      <c r="C120" s="98" t="s">
        <v>1000</v>
      </c>
      <c r="D120" s="98" t="s">
        <v>1001</v>
      </c>
      <c r="E120" s="98">
        <v>1975</v>
      </c>
      <c r="F120" s="95" t="s">
        <v>598</v>
      </c>
      <c r="G120" s="98">
        <v>81</v>
      </c>
      <c r="H120" s="98">
        <v>12</v>
      </c>
    </row>
    <row r="121" spans="1:8" x14ac:dyDescent="0.25">
      <c r="A121" s="94">
        <v>118</v>
      </c>
      <c r="B121" s="97" t="s">
        <v>942</v>
      </c>
      <c r="C121" s="98" t="s">
        <v>1002</v>
      </c>
      <c r="D121" s="98" t="s">
        <v>1003</v>
      </c>
      <c r="E121" s="98">
        <v>1975</v>
      </c>
      <c r="F121" s="95" t="s">
        <v>598</v>
      </c>
      <c r="G121" s="98">
        <v>81</v>
      </c>
      <c r="H121" s="98">
        <v>20</v>
      </c>
    </row>
    <row r="122" spans="1:8" x14ac:dyDescent="0.25">
      <c r="A122" s="94">
        <v>119</v>
      </c>
      <c r="B122" s="97" t="s">
        <v>942</v>
      </c>
      <c r="C122" s="98" t="s">
        <v>954</v>
      </c>
      <c r="D122" s="98" t="s">
        <v>1004</v>
      </c>
      <c r="E122" s="98">
        <v>1975</v>
      </c>
      <c r="F122" s="95" t="s">
        <v>599</v>
      </c>
      <c r="G122" s="98">
        <v>81</v>
      </c>
      <c r="H122" s="98">
        <v>86</v>
      </c>
    </row>
    <row r="123" spans="1:8" x14ac:dyDescent="0.25">
      <c r="A123" s="94">
        <v>120</v>
      </c>
      <c r="B123" s="97" t="s">
        <v>942</v>
      </c>
      <c r="C123" s="98" t="s">
        <v>1001</v>
      </c>
      <c r="D123" s="98" t="s">
        <v>1002</v>
      </c>
      <c r="E123" s="98">
        <v>1975</v>
      </c>
      <c r="F123" s="95" t="s">
        <v>599</v>
      </c>
      <c r="G123" s="98">
        <v>81</v>
      </c>
      <c r="H123" s="98">
        <v>5</v>
      </c>
    </row>
    <row r="124" spans="1:8" x14ac:dyDescent="0.25">
      <c r="A124" s="94">
        <v>121</v>
      </c>
      <c r="B124" s="97" t="s">
        <v>942</v>
      </c>
      <c r="C124" s="98" t="s">
        <v>991</v>
      </c>
      <c r="D124" s="98" t="s">
        <v>992</v>
      </c>
      <c r="E124" s="98">
        <v>1975</v>
      </c>
      <c r="F124" s="95" t="s">
        <v>599</v>
      </c>
      <c r="G124" s="98">
        <v>81</v>
      </c>
      <c r="H124" s="98">
        <v>4</v>
      </c>
    </row>
    <row r="125" spans="1:8" x14ac:dyDescent="0.25">
      <c r="A125" s="94">
        <v>122</v>
      </c>
      <c r="B125" s="97" t="s">
        <v>942</v>
      </c>
      <c r="C125" s="98" t="s">
        <v>993</v>
      </c>
      <c r="D125" s="98" t="s">
        <v>994</v>
      </c>
      <c r="E125" s="98">
        <v>1975</v>
      </c>
      <c r="F125" s="95" t="s">
        <v>599</v>
      </c>
      <c r="G125" s="98">
        <v>81</v>
      </c>
      <c r="H125" s="98">
        <v>5</v>
      </c>
    </row>
    <row r="126" spans="1:8" x14ac:dyDescent="0.25">
      <c r="A126" s="94">
        <v>123</v>
      </c>
      <c r="B126" s="97" t="s">
        <v>942</v>
      </c>
      <c r="C126" s="98" t="s">
        <v>995</v>
      </c>
      <c r="D126" s="98" t="s">
        <v>1005</v>
      </c>
      <c r="E126" s="98">
        <v>1975</v>
      </c>
      <c r="F126" s="95" t="s">
        <v>599</v>
      </c>
      <c r="G126" s="98">
        <v>81</v>
      </c>
      <c r="H126" s="98">
        <v>4</v>
      </c>
    </row>
    <row r="127" spans="1:8" x14ac:dyDescent="0.25">
      <c r="A127" s="94">
        <v>124</v>
      </c>
      <c r="B127" s="97" t="s">
        <v>942</v>
      </c>
      <c r="C127" s="98" t="s">
        <v>997</v>
      </c>
      <c r="D127" s="98" t="s">
        <v>1006</v>
      </c>
      <c r="E127" s="98">
        <v>1975</v>
      </c>
      <c r="F127" s="95" t="s">
        <v>599</v>
      </c>
      <c r="G127" s="98">
        <v>81</v>
      </c>
      <c r="H127" s="98">
        <v>5</v>
      </c>
    </row>
    <row r="128" spans="1:8" x14ac:dyDescent="0.25">
      <c r="A128" s="94">
        <v>125</v>
      </c>
      <c r="B128" s="97" t="s">
        <v>942</v>
      </c>
      <c r="C128" s="98" t="s">
        <v>999</v>
      </c>
      <c r="D128" s="98" t="s">
        <v>1007</v>
      </c>
      <c r="E128" s="98">
        <v>1975</v>
      </c>
      <c r="F128" s="95" t="s">
        <v>599</v>
      </c>
      <c r="G128" s="98">
        <v>81</v>
      </c>
      <c r="H128" s="98">
        <v>10</v>
      </c>
    </row>
    <row r="129" spans="1:8" x14ac:dyDescent="0.25">
      <c r="A129" s="94">
        <v>126</v>
      </c>
      <c r="B129" s="97" t="s">
        <v>942</v>
      </c>
      <c r="C129" s="98" t="s">
        <v>1003</v>
      </c>
      <c r="D129" s="98" t="s">
        <v>1008</v>
      </c>
      <c r="E129" s="98">
        <v>1975</v>
      </c>
      <c r="F129" s="95" t="s">
        <v>599</v>
      </c>
      <c r="G129" s="98">
        <v>81</v>
      </c>
      <c r="H129" s="98">
        <v>10</v>
      </c>
    </row>
    <row r="130" spans="1:8" x14ac:dyDescent="0.25">
      <c r="A130" s="94">
        <v>127</v>
      </c>
      <c r="B130" s="97" t="s">
        <v>942</v>
      </c>
      <c r="C130" s="98" t="s">
        <v>967</v>
      </c>
      <c r="D130" s="98" t="s">
        <v>1009</v>
      </c>
      <c r="E130" s="98">
        <v>1975</v>
      </c>
      <c r="F130" s="95" t="s">
        <v>599</v>
      </c>
      <c r="G130" s="98">
        <v>81</v>
      </c>
      <c r="H130" s="98">
        <v>48</v>
      </c>
    </row>
    <row r="131" spans="1:8" x14ac:dyDescent="0.25">
      <c r="A131" s="94">
        <v>128</v>
      </c>
      <c r="B131" s="97" t="s">
        <v>942</v>
      </c>
      <c r="C131" s="98" t="s">
        <v>1010</v>
      </c>
      <c r="D131" s="98" t="s">
        <v>1011</v>
      </c>
      <c r="E131" s="98">
        <v>1975</v>
      </c>
      <c r="F131" s="95" t="s">
        <v>599</v>
      </c>
      <c r="G131" s="98">
        <v>81</v>
      </c>
      <c r="H131" s="98">
        <v>28</v>
      </c>
    </row>
    <row r="132" spans="1:8" x14ac:dyDescent="0.25">
      <c r="A132" s="94">
        <v>129</v>
      </c>
      <c r="B132" s="97" t="s">
        <v>942</v>
      </c>
      <c r="C132" s="98" t="s">
        <v>1012</v>
      </c>
      <c r="D132" s="98" t="s">
        <v>1013</v>
      </c>
      <c r="E132" s="98">
        <v>1975</v>
      </c>
      <c r="F132" s="95" t="s">
        <v>599</v>
      </c>
      <c r="G132" s="98">
        <v>81</v>
      </c>
      <c r="H132" s="98">
        <v>72</v>
      </c>
    </row>
    <row r="133" spans="1:8" x14ac:dyDescent="0.25">
      <c r="A133" s="94">
        <v>130</v>
      </c>
      <c r="B133" s="97" t="s">
        <v>942</v>
      </c>
      <c r="C133" s="98" t="s">
        <v>988</v>
      </c>
      <c r="D133" s="98" t="s">
        <v>1014</v>
      </c>
      <c r="E133" s="98">
        <v>2009</v>
      </c>
      <c r="F133" s="95" t="s">
        <v>599</v>
      </c>
      <c r="G133" s="98">
        <v>81</v>
      </c>
      <c r="H133" s="98">
        <v>29</v>
      </c>
    </row>
    <row r="134" spans="1:8" x14ac:dyDescent="0.25">
      <c r="A134" s="94">
        <v>131</v>
      </c>
      <c r="B134" s="97" t="s">
        <v>942</v>
      </c>
      <c r="C134" s="98" t="s">
        <v>1015</v>
      </c>
      <c r="D134" s="98" t="s">
        <v>1016</v>
      </c>
      <c r="E134" s="98">
        <v>2009</v>
      </c>
      <c r="F134" s="95" t="s">
        <v>599</v>
      </c>
      <c r="G134" s="98">
        <v>81</v>
      </c>
      <c r="H134" s="98">
        <v>26</v>
      </c>
    </row>
    <row r="135" spans="1:8" x14ac:dyDescent="0.25">
      <c r="A135" s="94">
        <v>132</v>
      </c>
      <c r="B135" s="97" t="s">
        <v>942</v>
      </c>
      <c r="C135" s="98" t="s">
        <v>1017</v>
      </c>
      <c r="D135" s="98" t="s">
        <v>1018</v>
      </c>
      <c r="E135" s="98">
        <v>2015</v>
      </c>
      <c r="F135" s="95" t="s">
        <v>599</v>
      </c>
      <c r="G135" s="98">
        <v>81</v>
      </c>
      <c r="H135" s="98">
        <v>41.5</v>
      </c>
    </row>
    <row r="136" spans="1:8" x14ac:dyDescent="0.25">
      <c r="A136" s="94">
        <v>133</v>
      </c>
      <c r="B136" s="97" t="s">
        <v>942</v>
      </c>
      <c r="C136" s="98" t="s">
        <v>990</v>
      </c>
      <c r="D136" s="98" t="s">
        <v>1019</v>
      </c>
      <c r="E136" s="98">
        <v>1975</v>
      </c>
      <c r="F136" s="95" t="s">
        <v>598</v>
      </c>
      <c r="G136" s="98">
        <v>69</v>
      </c>
      <c r="H136" s="98">
        <v>160</v>
      </c>
    </row>
    <row r="137" spans="1:8" x14ac:dyDescent="0.25">
      <c r="A137" s="94">
        <v>134</v>
      </c>
      <c r="B137" s="97" t="s">
        <v>942</v>
      </c>
      <c r="C137" s="98" t="s">
        <v>1020</v>
      </c>
      <c r="D137" s="98" t="s">
        <v>1021</v>
      </c>
      <c r="E137" s="98">
        <v>1975</v>
      </c>
      <c r="F137" s="95" t="s">
        <v>599</v>
      </c>
      <c r="G137" s="98">
        <v>69</v>
      </c>
      <c r="H137" s="98">
        <v>40</v>
      </c>
    </row>
    <row r="138" spans="1:8" x14ac:dyDescent="0.25">
      <c r="A138" s="94">
        <v>135</v>
      </c>
      <c r="B138" s="97" t="s">
        <v>942</v>
      </c>
      <c r="C138" s="98" t="s">
        <v>1022</v>
      </c>
      <c r="D138" s="98" t="s">
        <v>1023</v>
      </c>
      <c r="E138" s="98">
        <v>1986</v>
      </c>
      <c r="F138" s="95" t="s">
        <v>599</v>
      </c>
      <c r="G138" s="98">
        <v>69</v>
      </c>
      <c r="H138" s="98">
        <v>10</v>
      </c>
    </row>
    <row r="139" spans="1:8" x14ac:dyDescent="0.25">
      <c r="A139" s="94">
        <v>136</v>
      </c>
      <c r="B139" s="97" t="s">
        <v>942</v>
      </c>
      <c r="C139" s="98" t="s">
        <v>965</v>
      </c>
      <c r="D139" s="98" t="s">
        <v>1024</v>
      </c>
      <c r="E139" s="98">
        <v>1984</v>
      </c>
      <c r="F139" s="95" t="s">
        <v>599</v>
      </c>
      <c r="G139" s="98">
        <v>69</v>
      </c>
      <c r="H139" s="98">
        <v>59</v>
      </c>
    </row>
    <row r="140" spans="1:8" x14ac:dyDescent="0.25">
      <c r="A140" s="94">
        <v>137</v>
      </c>
      <c r="B140" s="97" t="s">
        <v>942</v>
      </c>
      <c r="C140" s="98" t="s">
        <v>965</v>
      </c>
      <c r="D140" s="98" t="s">
        <v>1025</v>
      </c>
      <c r="E140" s="98">
        <v>1988</v>
      </c>
      <c r="F140" s="95" t="s">
        <v>599</v>
      </c>
      <c r="G140" s="98">
        <v>69</v>
      </c>
      <c r="H140" s="98">
        <v>69</v>
      </c>
    </row>
    <row r="141" spans="1:8" x14ac:dyDescent="0.25">
      <c r="A141" s="94">
        <v>138</v>
      </c>
      <c r="B141" s="97" t="s">
        <v>942</v>
      </c>
      <c r="C141" s="98" t="s">
        <v>1026</v>
      </c>
      <c r="D141" s="98" t="s">
        <v>1027</v>
      </c>
      <c r="E141" s="98">
        <v>1975</v>
      </c>
      <c r="F141" s="95" t="s">
        <v>599</v>
      </c>
      <c r="G141" s="98">
        <v>69</v>
      </c>
      <c r="H141" s="98">
        <v>18</v>
      </c>
    </row>
    <row r="142" spans="1:8" x14ac:dyDescent="0.25">
      <c r="A142" s="94">
        <v>139</v>
      </c>
      <c r="B142" s="97" t="s">
        <v>942</v>
      </c>
      <c r="C142" s="98" t="s">
        <v>966</v>
      </c>
      <c r="D142" s="98" t="s">
        <v>1028</v>
      </c>
      <c r="E142" s="98">
        <v>1987</v>
      </c>
      <c r="F142" s="95" t="s">
        <v>599</v>
      </c>
      <c r="G142" s="98">
        <v>69</v>
      </c>
      <c r="H142" s="98">
        <v>10</v>
      </c>
    </row>
    <row r="143" spans="1:8" x14ac:dyDescent="0.25">
      <c r="A143" s="94">
        <v>140</v>
      </c>
      <c r="B143" s="97" t="s">
        <v>942</v>
      </c>
      <c r="C143" s="98" t="s">
        <v>1029</v>
      </c>
      <c r="D143" s="98" t="s">
        <v>1030</v>
      </c>
      <c r="E143" s="98">
        <v>1987</v>
      </c>
      <c r="F143" s="95" t="s">
        <v>599</v>
      </c>
      <c r="G143" s="98">
        <v>69</v>
      </c>
      <c r="H143" s="98">
        <v>15</v>
      </c>
    </row>
    <row r="144" spans="1:8" x14ac:dyDescent="0.25">
      <c r="A144" s="94">
        <v>141</v>
      </c>
      <c r="B144" s="97" t="s">
        <v>942</v>
      </c>
      <c r="C144" s="98" t="s">
        <v>1031</v>
      </c>
      <c r="D144" s="98" t="s">
        <v>1032</v>
      </c>
      <c r="E144" s="98">
        <v>1980</v>
      </c>
      <c r="F144" s="95" t="s">
        <v>599</v>
      </c>
      <c r="G144" s="98">
        <v>69</v>
      </c>
      <c r="H144" s="98">
        <v>35</v>
      </c>
    </row>
    <row r="145" spans="1:8" x14ac:dyDescent="0.25">
      <c r="A145" s="94">
        <v>142</v>
      </c>
      <c r="B145" s="97" t="s">
        <v>942</v>
      </c>
      <c r="C145" s="98" t="s">
        <v>990</v>
      </c>
      <c r="D145" s="98" t="s">
        <v>1033</v>
      </c>
      <c r="E145" s="98">
        <v>1992</v>
      </c>
      <c r="F145" s="95" t="s">
        <v>599</v>
      </c>
      <c r="G145" s="98">
        <v>69</v>
      </c>
      <c r="H145" s="98">
        <v>256</v>
      </c>
    </row>
    <row r="146" spans="1:8" x14ac:dyDescent="0.25">
      <c r="A146" s="94">
        <v>143</v>
      </c>
      <c r="B146" s="97" t="s">
        <v>942</v>
      </c>
      <c r="C146" s="98" t="s">
        <v>979</v>
      </c>
      <c r="D146" s="98" t="s">
        <v>1034</v>
      </c>
      <c r="E146" s="98">
        <v>1975</v>
      </c>
      <c r="F146" s="95" t="s">
        <v>599</v>
      </c>
      <c r="G146" s="98">
        <v>69</v>
      </c>
      <c r="H146" s="98">
        <v>40</v>
      </c>
    </row>
    <row r="147" spans="1:8" x14ac:dyDescent="0.25">
      <c r="A147" s="94">
        <v>144</v>
      </c>
      <c r="B147" s="97" t="s">
        <v>942</v>
      </c>
      <c r="C147" s="98" t="s">
        <v>1035</v>
      </c>
      <c r="D147" s="98" t="s">
        <v>1036</v>
      </c>
      <c r="E147" s="98">
        <v>1975</v>
      </c>
      <c r="F147" s="95" t="s">
        <v>599</v>
      </c>
      <c r="G147" s="98">
        <v>69</v>
      </c>
      <c r="H147" s="98">
        <v>33</v>
      </c>
    </row>
    <row r="148" spans="1:8" x14ac:dyDescent="0.25">
      <c r="A148" s="94">
        <v>145</v>
      </c>
      <c r="B148" s="97" t="s">
        <v>942</v>
      </c>
      <c r="C148" s="98" t="s">
        <v>1037</v>
      </c>
      <c r="D148" s="98" t="s">
        <v>1038</v>
      </c>
      <c r="E148" s="98">
        <v>1975</v>
      </c>
      <c r="F148" s="95" t="s">
        <v>599</v>
      </c>
      <c r="G148" s="98">
        <v>69</v>
      </c>
      <c r="H148" s="98">
        <v>46</v>
      </c>
    </row>
    <row r="149" spans="1:8" x14ac:dyDescent="0.25">
      <c r="A149" s="94">
        <v>146</v>
      </c>
      <c r="B149" s="97" t="s">
        <v>942</v>
      </c>
      <c r="C149" s="98" t="s">
        <v>962</v>
      </c>
      <c r="D149" s="98" t="s">
        <v>1039</v>
      </c>
      <c r="E149" s="98">
        <v>2009</v>
      </c>
      <c r="F149" s="95" t="s">
        <v>599</v>
      </c>
      <c r="G149" s="98">
        <v>69</v>
      </c>
      <c r="H149" s="98">
        <v>7</v>
      </c>
    </row>
    <row r="150" spans="1:8" x14ac:dyDescent="0.25">
      <c r="A150" s="94">
        <v>147</v>
      </c>
      <c r="B150" s="97" t="s">
        <v>942</v>
      </c>
      <c r="C150" s="98" t="s">
        <v>934</v>
      </c>
      <c r="D150" s="98" t="s">
        <v>1040</v>
      </c>
      <c r="E150" s="98">
        <v>2013</v>
      </c>
      <c r="F150" s="95" t="s">
        <v>599</v>
      </c>
      <c r="G150" s="98">
        <v>69</v>
      </c>
      <c r="H150" s="98">
        <v>12</v>
      </c>
    </row>
    <row r="151" spans="1:8" x14ac:dyDescent="0.25">
      <c r="A151" s="94">
        <v>148</v>
      </c>
      <c r="B151" s="97" t="s">
        <v>942</v>
      </c>
      <c r="C151" s="98" t="s">
        <v>1004</v>
      </c>
      <c r="D151" s="98" t="s">
        <v>1041</v>
      </c>
      <c r="E151" s="98">
        <v>1975</v>
      </c>
      <c r="F151" s="95" t="s">
        <v>599</v>
      </c>
      <c r="G151" s="98">
        <v>69</v>
      </c>
      <c r="H151" s="98">
        <v>135</v>
      </c>
    </row>
    <row r="152" spans="1:8" x14ac:dyDescent="0.25">
      <c r="A152" s="94">
        <v>149</v>
      </c>
      <c r="B152" s="97" t="s">
        <v>942</v>
      </c>
      <c r="C152" s="98" t="s">
        <v>957</v>
      </c>
      <c r="D152" s="98" t="s">
        <v>1042</v>
      </c>
      <c r="E152" s="98">
        <v>1980</v>
      </c>
      <c r="F152" s="95" t="s">
        <v>599</v>
      </c>
      <c r="G152" s="98">
        <v>69</v>
      </c>
      <c r="H152" s="98">
        <v>39</v>
      </c>
    </row>
    <row r="153" spans="1:8" x14ac:dyDescent="0.25">
      <c r="A153" s="94">
        <v>150</v>
      </c>
      <c r="B153" s="97" t="s">
        <v>942</v>
      </c>
      <c r="C153" s="98" t="s">
        <v>978</v>
      </c>
      <c r="D153" s="98" t="s">
        <v>1043</v>
      </c>
      <c r="E153" s="98">
        <v>1975</v>
      </c>
      <c r="F153" s="95" t="s">
        <v>599</v>
      </c>
      <c r="G153" s="98">
        <v>69</v>
      </c>
      <c r="H153" s="98">
        <v>90</v>
      </c>
    </row>
    <row r="154" spans="1:8" x14ac:dyDescent="0.25">
      <c r="A154" s="94">
        <v>151</v>
      </c>
      <c r="B154" s="97" t="s">
        <v>942</v>
      </c>
      <c r="C154" s="98" t="s">
        <v>964</v>
      </c>
      <c r="D154" s="98" t="s">
        <v>1044</v>
      </c>
      <c r="E154" s="98">
        <v>2019</v>
      </c>
      <c r="F154" s="95" t="s">
        <v>599</v>
      </c>
      <c r="G154" s="98">
        <v>69</v>
      </c>
      <c r="H154" s="98">
        <v>12</v>
      </c>
    </row>
    <row r="155" spans="1:8" x14ac:dyDescent="0.25">
      <c r="A155" s="94">
        <v>152</v>
      </c>
      <c r="B155" s="97" t="s">
        <v>942</v>
      </c>
      <c r="C155" s="98" t="s">
        <v>971</v>
      </c>
      <c r="D155" s="98" t="s">
        <v>1045</v>
      </c>
      <c r="E155" s="98">
        <v>2019</v>
      </c>
      <c r="F155" s="95" t="s">
        <v>599</v>
      </c>
      <c r="G155" s="98">
        <v>69</v>
      </c>
      <c r="H155" s="98">
        <v>10</v>
      </c>
    </row>
    <row r="156" spans="1:8" x14ac:dyDescent="0.25">
      <c r="A156" s="94">
        <v>153</v>
      </c>
      <c r="B156" s="97" t="s">
        <v>942</v>
      </c>
      <c r="C156" s="98" t="s">
        <v>940</v>
      </c>
      <c r="D156" s="98" t="s">
        <v>1046</v>
      </c>
      <c r="E156" s="98">
        <v>2019</v>
      </c>
      <c r="F156" s="95" t="s">
        <v>599</v>
      </c>
      <c r="G156" s="98">
        <v>69</v>
      </c>
      <c r="H156" s="98">
        <v>36</v>
      </c>
    </row>
    <row r="157" spans="1:8" x14ac:dyDescent="0.25">
      <c r="A157" s="94">
        <v>154</v>
      </c>
      <c r="B157" s="97" t="s">
        <v>942</v>
      </c>
      <c r="C157" s="98" t="s">
        <v>964</v>
      </c>
      <c r="D157" s="98" t="s">
        <v>1047</v>
      </c>
      <c r="E157" s="98">
        <v>2019</v>
      </c>
      <c r="F157" s="95" t="s">
        <v>599</v>
      </c>
      <c r="G157" s="98">
        <v>69</v>
      </c>
      <c r="H157" s="98">
        <v>10</v>
      </c>
    </row>
    <row r="158" spans="1:8" x14ac:dyDescent="0.25">
      <c r="A158" s="94">
        <v>155</v>
      </c>
      <c r="B158" s="97" t="s">
        <v>942</v>
      </c>
      <c r="C158" s="98" t="s">
        <v>988</v>
      </c>
      <c r="D158" s="98" t="s">
        <v>1048</v>
      </c>
      <c r="E158" s="98">
        <v>2008</v>
      </c>
      <c r="F158" s="95" t="s">
        <v>599</v>
      </c>
      <c r="G158" s="98">
        <v>69</v>
      </c>
      <c r="H158" s="98">
        <v>13</v>
      </c>
    </row>
    <row r="159" spans="1:8" x14ac:dyDescent="0.25">
      <c r="A159" s="94">
        <v>156</v>
      </c>
      <c r="B159" s="97" t="s">
        <v>942</v>
      </c>
      <c r="C159" s="98" t="s">
        <v>988</v>
      </c>
      <c r="D159" s="98" t="s">
        <v>1040</v>
      </c>
      <c r="E159" s="98">
        <v>2013</v>
      </c>
      <c r="F159" s="95" t="s">
        <v>599</v>
      </c>
      <c r="G159" s="98">
        <v>69</v>
      </c>
      <c r="H159" s="98">
        <v>12</v>
      </c>
    </row>
    <row r="160" spans="1:8" x14ac:dyDescent="0.25">
      <c r="A160" s="94">
        <v>157</v>
      </c>
      <c r="B160" s="97" t="s">
        <v>942</v>
      </c>
      <c r="C160" s="98" t="s">
        <v>1049</v>
      </c>
      <c r="D160" s="98" t="s">
        <v>1050</v>
      </c>
      <c r="E160" s="98">
        <v>2014</v>
      </c>
      <c r="F160" s="95" t="s">
        <v>599</v>
      </c>
      <c r="G160" s="98">
        <v>69</v>
      </c>
      <c r="H160" s="98">
        <v>14</v>
      </c>
    </row>
    <row r="161" spans="1:8" x14ac:dyDescent="0.25">
      <c r="A161" s="94">
        <v>158</v>
      </c>
      <c r="B161" s="97" t="s">
        <v>942</v>
      </c>
      <c r="C161" s="98" t="s">
        <v>1017</v>
      </c>
      <c r="D161" s="98" t="s">
        <v>1039</v>
      </c>
      <c r="E161" s="98">
        <v>2009</v>
      </c>
      <c r="F161" s="95" t="s">
        <v>599</v>
      </c>
      <c r="G161" s="98">
        <v>69</v>
      </c>
      <c r="H161" s="98">
        <v>14</v>
      </c>
    </row>
    <row r="162" spans="1:8" x14ac:dyDescent="0.25">
      <c r="A162" s="94">
        <v>159</v>
      </c>
      <c r="B162" s="97" t="s">
        <v>942</v>
      </c>
      <c r="C162" s="98" t="s">
        <v>1017</v>
      </c>
      <c r="D162" s="98" t="s">
        <v>1051</v>
      </c>
      <c r="E162" s="98">
        <v>2011</v>
      </c>
      <c r="F162" s="95" t="s">
        <v>599</v>
      </c>
      <c r="G162" s="98">
        <v>69</v>
      </c>
      <c r="H162" s="98">
        <v>62</v>
      </c>
    </row>
    <row r="163" spans="1:8" x14ac:dyDescent="0.25">
      <c r="A163" s="94">
        <v>160</v>
      </c>
      <c r="B163" s="97" t="s">
        <v>942</v>
      </c>
      <c r="C163" s="98" t="s">
        <v>1052</v>
      </c>
      <c r="D163" s="98" t="s">
        <v>1053</v>
      </c>
      <c r="E163" s="98">
        <v>2015</v>
      </c>
      <c r="F163" s="95" t="s">
        <v>599</v>
      </c>
      <c r="G163" s="98">
        <v>69</v>
      </c>
      <c r="H163" s="98">
        <v>13</v>
      </c>
    </row>
    <row r="164" spans="1:8" x14ac:dyDescent="0.25">
      <c r="A164" s="94">
        <v>161</v>
      </c>
      <c r="B164" s="97" t="s">
        <v>942</v>
      </c>
      <c r="C164" s="98" t="s">
        <v>943</v>
      </c>
      <c r="D164" s="98" t="s">
        <v>1054</v>
      </c>
      <c r="E164" s="98">
        <v>2018</v>
      </c>
      <c r="F164" s="95" t="s">
        <v>599</v>
      </c>
      <c r="G164" s="98">
        <v>69</v>
      </c>
      <c r="H164" s="98">
        <v>18</v>
      </c>
    </row>
    <row r="165" spans="1:8" x14ac:dyDescent="0.25">
      <c r="A165" s="94">
        <v>162</v>
      </c>
      <c r="B165" s="97" t="s">
        <v>942</v>
      </c>
      <c r="C165" s="98" t="s">
        <v>944</v>
      </c>
      <c r="D165" s="98" t="s">
        <v>1055</v>
      </c>
      <c r="E165" s="98">
        <v>2018</v>
      </c>
      <c r="F165" s="95" t="s">
        <v>599</v>
      </c>
      <c r="G165" s="98">
        <v>69</v>
      </c>
      <c r="H165" s="98">
        <v>21</v>
      </c>
    </row>
    <row r="166" spans="1:8" x14ac:dyDescent="0.25">
      <c r="A166" s="94">
        <v>163</v>
      </c>
      <c r="B166" s="97" t="s">
        <v>942</v>
      </c>
      <c r="C166" s="98" t="s">
        <v>1056</v>
      </c>
      <c r="D166" s="98" t="s">
        <v>1019</v>
      </c>
      <c r="E166" s="98">
        <v>1975</v>
      </c>
      <c r="F166" s="95" t="s">
        <v>599</v>
      </c>
      <c r="G166" s="98">
        <v>69</v>
      </c>
      <c r="H166" s="98">
        <v>48</v>
      </c>
    </row>
    <row r="167" spans="1:8" x14ac:dyDescent="0.25">
      <c r="A167" s="94">
        <v>164</v>
      </c>
      <c r="B167" s="97" t="s">
        <v>942</v>
      </c>
      <c r="C167" s="98" t="s">
        <v>1049</v>
      </c>
      <c r="D167" s="98" t="s">
        <v>1040</v>
      </c>
      <c r="E167" s="98">
        <v>2014</v>
      </c>
      <c r="F167" s="95" t="s">
        <v>599</v>
      </c>
      <c r="G167" s="98">
        <v>69</v>
      </c>
      <c r="H167" s="98">
        <v>14</v>
      </c>
    </row>
    <row r="168" spans="1:8" x14ac:dyDescent="0.25">
      <c r="A168" s="94">
        <v>165</v>
      </c>
      <c r="B168" s="97" t="s">
        <v>942</v>
      </c>
      <c r="C168" s="98" t="s">
        <v>1049</v>
      </c>
      <c r="D168" s="98" t="s">
        <v>1040</v>
      </c>
      <c r="E168" s="98">
        <v>2014</v>
      </c>
      <c r="F168" s="95" t="s">
        <v>599</v>
      </c>
      <c r="G168" s="98">
        <v>69</v>
      </c>
      <c r="H168" s="98">
        <v>14</v>
      </c>
    </row>
    <row r="169" spans="1:8" x14ac:dyDescent="0.25">
      <c r="A169" s="94">
        <v>166</v>
      </c>
      <c r="B169" s="97" t="s">
        <v>942</v>
      </c>
      <c r="C169" s="98" t="s">
        <v>1057</v>
      </c>
      <c r="D169" s="98" t="s">
        <v>1058</v>
      </c>
      <c r="E169" s="98">
        <v>1986</v>
      </c>
      <c r="F169" s="95" t="s">
        <v>598</v>
      </c>
      <c r="G169" s="98">
        <v>51</v>
      </c>
      <c r="H169" s="98">
        <v>12</v>
      </c>
    </row>
    <row r="170" spans="1:8" x14ac:dyDescent="0.25">
      <c r="A170" s="94">
        <v>167</v>
      </c>
      <c r="B170" s="97" t="s">
        <v>942</v>
      </c>
      <c r="C170" s="98" t="s">
        <v>1057</v>
      </c>
      <c r="D170" s="98" t="s">
        <v>1059</v>
      </c>
      <c r="E170" s="98">
        <v>1997</v>
      </c>
      <c r="F170" s="95" t="s">
        <v>598</v>
      </c>
      <c r="G170" s="98">
        <v>51</v>
      </c>
      <c r="H170" s="98">
        <v>80</v>
      </c>
    </row>
    <row r="171" spans="1:8" x14ac:dyDescent="0.25">
      <c r="A171" s="94">
        <v>168</v>
      </c>
      <c r="B171" s="97" t="s">
        <v>942</v>
      </c>
      <c r="C171" s="98" t="s">
        <v>1031</v>
      </c>
      <c r="D171" s="98" t="s">
        <v>1060</v>
      </c>
      <c r="E171" s="98">
        <v>1986</v>
      </c>
      <c r="F171" s="95" t="s">
        <v>598</v>
      </c>
      <c r="G171" s="98">
        <v>51</v>
      </c>
      <c r="H171" s="98">
        <v>40</v>
      </c>
    </row>
    <row r="172" spans="1:8" x14ac:dyDescent="0.25">
      <c r="A172" s="94">
        <v>169</v>
      </c>
      <c r="B172" s="97" t="s">
        <v>942</v>
      </c>
      <c r="C172" s="98" t="s">
        <v>1061</v>
      </c>
      <c r="D172" s="98" t="s">
        <v>1062</v>
      </c>
      <c r="E172" s="98">
        <v>1995</v>
      </c>
      <c r="F172" s="95" t="s">
        <v>599</v>
      </c>
      <c r="G172" s="98">
        <v>51</v>
      </c>
      <c r="H172" s="98">
        <v>10</v>
      </c>
    </row>
    <row r="173" spans="1:8" x14ac:dyDescent="0.25">
      <c r="A173" s="94">
        <v>170</v>
      </c>
      <c r="B173" s="97" t="s">
        <v>942</v>
      </c>
      <c r="C173" s="98" t="s">
        <v>1063</v>
      </c>
      <c r="D173" s="98" t="s">
        <v>1064</v>
      </c>
      <c r="E173" s="98">
        <v>1975</v>
      </c>
      <c r="F173" s="95" t="s">
        <v>599</v>
      </c>
      <c r="G173" s="98">
        <v>51</v>
      </c>
      <c r="H173" s="98">
        <v>5</v>
      </c>
    </row>
    <row r="174" spans="1:8" x14ac:dyDescent="0.25">
      <c r="A174" s="94">
        <v>171</v>
      </c>
      <c r="B174" s="97" t="s">
        <v>942</v>
      </c>
      <c r="C174" s="98" t="s">
        <v>1004</v>
      </c>
      <c r="D174" s="98" t="s">
        <v>1065</v>
      </c>
      <c r="E174" s="98">
        <v>2015</v>
      </c>
      <c r="F174" s="95" t="s">
        <v>599</v>
      </c>
      <c r="G174" s="98">
        <v>51</v>
      </c>
      <c r="H174" s="98">
        <v>23</v>
      </c>
    </row>
    <row r="175" spans="1:8" x14ac:dyDescent="0.25">
      <c r="A175" s="94">
        <v>172</v>
      </c>
      <c r="B175" s="97" t="s">
        <v>942</v>
      </c>
      <c r="C175" s="98" t="s">
        <v>953</v>
      </c>
      <c r="D175" s="98" t="s">
        <v>1066</v>
      </c>
      <c r="E175" s="98">
        <v>1980</v>
      </c>
      <c r="F175" s="95" t="s">
        <v>599</v>
      </c>
      <c r="G175" s="98">
        <v>51</v>
      </c>
      <c r="H175" s="98">
        <v>6</v>
      </c>
    </row>
    <row r="176" spans="1:8" x14ac:dyDescent="0.25">
      <c r="A176" s="94">
        <v>173</v>
      </c>
      <c r="B176" s="97" t="s">
        <v>942</v>
      </c>
      <c r="C176" s="98" t="s">
        <v>956</v>
      </c>
      <c r="D176" s="98" t="s">
        <v>1067</v>
      </c>
      <c r="E176" s="98">
        <v>1975</v>
      </c>
      <c r="F176" s="95" t="s">
        <v>599</v>
      </c>
      <c r="G176" s="98">
        <v>51</v>
      </c>
      <c r="H176" s="98">
        <v>12</v>
      </c>
    </row>
    <row r="177" spans="1:8" x14ac:dyDescent="0.25">
      <c r="A177" s="94">
        <v>174</v>
      </c>
      <c r="B177" s="97" t="s">
        <v>942</v>
      </c>
      <c r="C177" s="98" t="s">
        <v>956</v>
      </c>
      <c r="D177" s="98" t="s">
        <v>1068</v>
      </c>
      <c r="E177" s="98">
        <v>1979</v>
      </c>
      <c r="F177" s="95" t="s">
        <v>599</v>
      </c>
      <c r="G177" s="98">
        <v>51</v>
      </c>
      <c r="H177" s="98">
        <v>16</v>
      </c>
    </row>
    <row r="178" spans="1:8" x14ac:dyDescent="0.25">
      <c r="A178" s="94">
        <v>175</v>
      </c>
      <c r="B178" s="97" t="s">
        <v>942</v>
      </c>
      <c r="C178" s="98" t="s">
        <v>985</v>
      </c>
      <c r="D178" s="98" t="s">
        <v>1069</v>
      </c>
      <c r="E178" s="98">
        <v>1977</v>
      </c>
      <c r="F178" s="95" t="s">
        <v>599</v>
      </c>
      <c r="G178" s="98">
        <v>51</v>
      </c>
      <c r="H178" s="98">
        <v>13</v>
      </c>
    </row>
    <row r="179" spans="1:8" x14ac:dyDescent="0.25">
      <c r="A179" s="94">
        <v>176</v>
      </c>
      <c r="B179" s="97" t="s">
        <v>942</v>
      </c>
      <c r="C179" s="98" t="s">
        <v>985</v>
      </c>
      <c r="D179" s="98" t="s">
        <v>1070</v>
      </c>
      <c r="E179" s="98">
        <v>1977</v>
      </c>
      <c r="F179" s="95" t="s">
        <v>599</v>
      </c>
      <c r="G179" s="98">
        <v>51</v>
      </c>
      <c r="H179" s="98">
        <v>52</v>
      </c>
    </row>
    <row r="180" spans="1:8" x14ac:dyDescent="0.25">
      <c r="A180" s="94">
        <v>177</v>
      </c>
      <c r="B180" s="97" t="s">
        <v>942</v>
      </c>
      <c r="C180" s="98" t="s">
        <v>1071</v>
      </c>
      <c r="D180" s="98" t="s">
        <v>1072</v>
      </c>
      <c r="E180" s="98">
        <v>1977</v>
      </c>
      <c r="F180" s="95" t="s">
        <v>599</v>
      </c>
      <c r="G180" s="98">
        <v>51</v>
      </c>
      <c r="H180" s="98">
        <v>5</v>
      </c>
    </row>
    <row r="181" spans="1:8" x14ac:dyDescent="0.25">
      <c r="A181" s="94">
        <v>178</v>
      </c>
      <c r="B181" s="97" t="s">
        <v>942</v>
      </c>
      <c r="C181" s="98" t="s">
        <v>958</v>
      </c>
      <c r="D181" s="98" t="s">
        <v>1073</v>
      </c>
      <c r="E181" s="98">
        <v>1975</v>
      </c>
      <c r="F181" s="95" t="s">
        <v>599</v>
      </c>
      <c r="G181" s="98">
        <v>51</v>
      </c>
      <c r="H181" s="98">
        <v>10</v>
      </c>
    </row>
    <row r="182" spans="1:8" x14ac:dyDescent="0.25">
      <c r="A182" s="94">
        <v>179</v>
      </c>
      <c r="B182" s="97" t="s">
        <v>942</v>
      </c>
      <c r="C182" s="98" t="s">
        <v>1074</v>
      </c>
      <c r="D182" s="98" t="s">
        <v>1075</v>
      </c>
      <c r="E182" s="98">
        <v>1980</v>
      </c>
      <c r="F182" s="95" t="s">
        <v>599</v>
      </c>
      <c r="G182" s="98">
        <v>51</v>
      </c>
      <c r="H182" s="98">
        <v>10</v>
      </c>
    </row>
    <row r="183" spans="1:8" x14ac:dyDescent="0.25">
      <c r="A183" s="94">
        <v>180</v>
      </c>
      <c r="B183" s="97" t="s">
        <v>942</v>
      </c>
      <c r="C183" s="98" t="s">
        <v>1029</v>
      </c>
      <c r="D183" s="98" t="s">
        <v>1076</v>
      </c>
      <c r="E183" s="98">
        <v>2021</v>
      </c>
      <c r="F183" s="95" t="s">
        <v>599</v>
      </c>
      <c r="G183" s="98">
        <v>51</v>
      </c>
      <c r="H183" s="98">
        <v>50</v>
      </c>
    </row>
    <row r="184" spans="1:8" x14ac:dyDescent="0.25">
      <c r="A184" s="94">
        <v>181</v>
      </c>
      <c r="B184" s="97" t="s">
        <v>942</v>
      </c>
      <c r="C184" s="98" t="s">
        <v>952</v>
      </c>
      <c r="D184" s="98" t="s">
        <v>1077</v>
      </c>
      <c r="E184" s="98">
        <v>1975</v>
      </c>
      <c r="F184" s="95" t="s">
        <v>599</v>
      </c>
      <c r="G184" s="98">
        <v>51</v>
      </c>
      <c r="H184" s="98">
        <v>18</v>
      </c>
    </row>
    <row r="185" spans="1:8" x14ac:dyDescent="0.25">
      <c r="A185" s="94">
        <v>182</v>
      </c>
      <c r="B185" s="97" t="s">
        <v>942</v>
      </c>
      <c r="C185" s="98" t="s">
        <v>979</v>
      </c>
      <c r="D185" s="98" t="s">
        <v>1078</v>
      </c>
      <c r="E185" s="98">
        <v>1975</v>
      </c>
      <c r="F185" s="95" t="s">
        <v>599</v>
      </c>
      <c r="G185" s="98">
        <v>51</v>
      </c>
      <c r="H185" s="98">
        <v>10</v>
      </c>
    </row>
    <row r="186" spans="1:8" x14ac:dyDescent="0.25">
      <c r="A186" s="94">
        <v>183</v>
      </c>
      <c r="B186" s="97" t="s">
        <v>942</v>
      </c>
      <c r="C186" s="98" t="s">
        <v>980</v>
      </c>
      <c r="D186" s="98" t="s">
        <v>1079</v>
      </c>
      <c r="E186" s="98">
        <v>1975</v>
      </c>
      <c r="F186" s="95" t="s">
        <v>599</v>
      </c>
      <c r="G186" s="98">
        <v>51</v>
      </c>
      <c r="H186" s="98">
        <v>10</v>
      </c>
    </row>
    <row r="187" spans="1:8" x14ac:dyDescent="0.25">
      <c r="A187" s="94">
        <v>184</v>
      </c>
      <c r="B187" s="97" t="s">
        <v>942</v>
      </c>
      <c r="C187" s="98" t="s">
        <v>1010</v>
      </c>
      <c r="D187" s="98" t="s">
        <v>1080</v>
      </c>
      <c r="E187" s="98">
        <v>1975</v>
      </c>
      <c r="F187" s="95" t="s">
        <v>599</v>
      </c>
      <c r="G187" s="98">
        <v>51</v>
      </c>
      <c r="H187" s="98">
        <v>12</v>
      </c>
    </row>
    <row r="188" spans="1:8" x14ac:dyDescent="0.25">
      <c r="A188" s="94">
        <v>185</v>
      </c>
      <c r="B188" s="97" t="s">
        <v>942</v>
      </c>
      <c r="C188" s="98" t="s">
        <v>1012</v>
      </c>
      <c r="D188" s="98" t="s">
        <v>1081</v>
      </c>
      <c r="E188" s="98">
        <v>1975</v>
      </c>
      <c r="F188" s="95" t="s">
        <v>599</v>
      </c>
      <c r="G188" s="98">
        <v>51</v>
      </c>
      <c r="H188" s="98">
        <v>14</v>
      </c>
    </row>
    <row r="189" spans="1:8" x14ac:dyDescent="0.25">
      <c r="A189" s="94">
        <v>186</v>
      </c>
      <c r="B189" s="97" t="s">
        <v>942</v>
      </c>
      <c r="C189" s="98" t="s">
        <v>1082</v>
      </c>
      <c r="D189" s="98" t="s">
        <v>1083</v>
      </c>
      <c r="E189" s="98">
        <v>1975</v>
      </c>
      <c r="F189" s="95" t="s">
        <v>599</v>
      </c>
      <c r="G189" s="98">
        <v>51</v>
      </c>
      <c r="H189" s="98">
        <v>51</v>
      </c>
    </row>
    <row r="190" spans="1:8" x14ac:dyDescent="0.25">
      <c r="A190" s="94">
        <v>187</v>
      </c>
      <c r="B190" s="97" t="s">
        <v>942</v>
      </c>
      <c r="C190" s="98" t="s">
        <v>969</v>
      </c>
      <c r="D190" s="98" t="s">
        <v>1084</v>
      </c>
      <c r="E190" s="98">
        <v>1975</v>
      </c>
      <c r="F190" s="95" t="s">
        <v>599</v>
      </c>
      <c r="G190" s="98">
        <v>51</v>
      </c>
      <c r="H190" s="98">
        <v>15</v>
      </c>
    </row>
    <row r="191" spans="1:8" x14ac:dyDescent="0.25">
      <c r="A191" s="94">
        <v>188</v>
      </c>
      <c r="B191" s="97" t="s">
        <v>942</v>
      </c>
      <c r="C191" s="98" t="s">
        <v>968</v>
      </c>
      <c r="D191" s="98" t="s">
        <v>1085</v>
      </c>
      <c r="E191" s="98">
        <v>1975</v>
      </c>
      <c r="F191" s="95" t="s">
        <v>599</v>
      </c>
      <c r="G191" s="98">
        <v>51</v>
      </c>
      <c r="H191" s="98">
        <v>5</v>
      </c>
    </row>
    <row r="192" spans="1:8" x14ac:dyDescent="0.25">
      <c r="A192" s="94">
        <v>189</v>
      </c>
      <c r="B192" s="97" t="s">
        <v>942</v>
      </c>
      <c r="C192" s="98" t="s">
        <v>944</v>
      </c>
      <c r="D192" s="98" t="s">
        <v>1086</v>
      </c>
      <c r="E192" s="98">
        <v>2003</v>
      </c>
      <c r="F192" s="95" t="s">
        <v>599</v>
      </c>
      <c r="G192" s="98">
        <v>51</v>
      </c>
      <c r="H192" s="98">
        <v>16</v>
      </c>
    </row>
    <row r="193" spans="1:8" x14ac:dyDescent="0.25">
      <c r="A193" s="94">
        <v>190</v>
      </c>
      <c r="B193" s="97" t="s">
        <v>942</v>
      </c>
      <c r="C193" s="98" t="s">
        <v>946</v>
      </c>
      <c r="D193" s="98" t="s">
        <v>1087</v>
      </c>
      <c r="E193" s="98">
        <v>1975</v>
      </c>
      <c r="F193" s="95" t="s">
        <v>599</v>
      </c>
      <c r="G193" s="98">
        <v>51</v>
      </c>
      <c r="H193" s="98">
        <v>165</v>
      </c>
    </row>
    <row r="194" spans="1:8" x14ac:dyDescent="0.25">
      <c r="A194" s="94">
        <v>191</v>
      </c>
      <c r="B194" s="97" t="s">
        <v>942</v>
      </c>
      <c r="C194" s="98" t="s">
        <v>934</v>
      </c>
      <c r="D194" s="98" t="s">
        <v>1088</v>
      </c>
      <c r="E194" s="98">
        <v>2008</v>
      </c>
      <c r="F194" s="95" t="s">
        <v>599</v>
      </c>
      <c r="G194" s="98">
        <v>51</v>
      </c>
      <c r="H194" s="98">
        <v>13</v>
      </c>
    </row>
    <row r="195" spans="1:8" x14ac:dyDescent="0.25">
      <c r="A195" s="94">
        <v>192</v>
      </c>
      <c r="B195" s="97" t="s">
        <v>942</v>
      </c>
      <c r="C195" s="98" t="s">
        <v>961</v>
      </c>
      <c r="D195" s="98" t="s">
        <v>1089</v>
      </c>
      <c r="E195" s="98">
        <v>2009</v>
      </c>
      <c r="F195" s="95" t="s">
        <v>599</v>
      </c>
      <c r="G195" s="98">
        <v>51</v>
      </c>
      <c r="H195" s="98">
        <v>35</v>
      </c>
    </row>
    <row r="196" spans="1:8" x14ac:dyDescent="0.25">
      <c r="A196" s="94">
        <v>193</v>
      </c>
      <c r="B196" s="97" t="s">
        <v>942</v>
      </c>
      <c r="C196" s="98" t="s">
        <v>1090</v>
      </c>
      <c r="D196" s="98" t="s">
        <v>1091</v>
      </c>
      <c r="E196" s="98">
        <v>2008</v>
      </c>
      <c r="F196" s="95" t="s">
        <v>599</v>
      </c>
      <c r="G196" s="98">
        <v>51</v>
      </c>
      <c r="H196" s="98">
        <v>10</v>
      </c>
    </row>
    <row r="197" spans="1:8" x14ac:dyDescent="0.25">
      <c r="A197" s="94">
        <v>194</v>
      </c>
      <c r="B197" s="97" t="s">
        <v>942</v>
      </c>
      <c r="C197" s="98" t="s">
        <v>1092</v>
      </c>
      <c r="D197" s="98" t="s">
        <v>1093</v>
      </c>
      <c r="E197" s="98">
        <v>2010</v>
      </c>
      <c r="F197" s="95" t="s">
        <v>599</v>
      </c>
      <c r="G197" s="98">
        <v>51</v>
      </c>
      <c r="H197" s="98">
        <v>22</v>
      </c>
    </row>
    <row r="198" spans="1:8" x14ac:dyDescent="0.25">
      <c r="A198" s="94">
        <v>195</v>
      </c>
      <c r="B198" s="97" t="s">
        <v>942</v>
      </c>
      <c r="C198" s="98" t="s">
        <v>1049</v>
      </c>
      <c r="D198" s="98" t="s">
        <v>1050</v>
      </c>
      <c r="E198" s="98">
        <v>2014</v>
      </c>
      <c r="F198" s="95" t="s">
        <v>599</v>
      </c>
      <c r="G198" s="98">
        <v>51</v>
      </c>
      <c r="H198" s="98">
        <v>14</v>
      </c>
    </row>
    <row r="199" spans="1:8" x14ac:dyDescent="0.25">
      <c r="A199" s="94">
        <v>196</v>
      </c>
      <c r="B199" s="97" t="s">
        <v>942</v>
      </c>
      <c r="C199" s="98" t="s">
        <v>1094</v>
      </c>
      <c r="D199" s="98" t="s">
        <v>1095</v>
      </c>
      <c r="E199" s="98">
        <v>2014</v>
      </c>
      <c r="F199" s="95" t="s">
        <v>599</v>
      </c>
      <c r="G199" s="98">
        <v>51</v>
      </c>
      <c r="H199" s="98">
        <v>16</v>
      </c>
    </row>
    <row r="200" spans="1:8" x14ac:dyDescent="0.25">
      <c r="A200" s="94">
        <v>197</v>
      </c>
      <c r="B200" s="97" t="s">
        <v>942</v>
      </c>
      <c r="C200" s="98" t="s">
        <v>935</v>
      </c>
      <c r="D200" s="98" t="s">
        <v>1053</v>
      </c>
      <c r="E200" s="98">
        <v>2015</v>
      </c>
      <c r="F200" s="95" t="s">
        <v>599</v>
      </c>
      <c r="G200" s="98">
        <v>51</v>
      </c>
      <c r="H200" s="98">
        <v>13</v>
      </c>
    </row>
    <row r="201" spans="1:8" x14ac:dyDescent="0.25">
      <c r="A201" s="94">
        <v>198</v>
      </c>
      <c r="B201" s="97" t="s">
        <v>942</v>
      </c>
      <c r="C201" s="98" t="s">
        <v>935</v>
      </c>
      <c r="D201" s="98" t="s">
        <v>1096</v>
      </c>
      <c r="E201" s="98">
        <v>2016</v>
      </c>
      <c r="F201" s="95" t="s">
        <v>599</v>
      </c>
      <c r="G201" s="98">
        <v>51</v>
      </c>
      <c r="H201" s="98">
        <v>10</v>
      </c>
    </row>
    <row r="202" spans="1:8" x14ac:dyDescent="0.25">
      <c r="A202" s="94">
        <v>199</v>
      </c>
      <c r="B202" s="97" t="s">
        <v>942</v>
      </c>
      <c r="C202" s="98" t="s">
        <v>1097</v>
      </c>
      <c r="D202" s="98" t="s">
        <v>1098</v>
      </c>
      <c r="E202" s="98">
        <v>1975</v>
      </c>
      <c r="F202" s="95" t="s">
        <v>599</v>
      </c>
      <c r="G202" s="98">
        <v>51</v>
      </c>
      <c r="H202" s="98">
        <v>33</v>
      </c>
    </row>
    <row r="203" spans="1:8" x14ac:dyDescent="0.25">
      <c r="A203" s="94">
        <v>200</v>
      </c>
      <c r="B203" s="97" t="s">
        <v>942</v>
      </c>
      <c r="C203" s="98" t="s">
        <v>1097</v>
      </c>
      <c r="D203" s="98" t="s">
        <v>1099</v>
      </c>
      <c r="E203" s="98">
        <v>1975</v>
      </c>
      <c r="F203" s="95" t="s">
        <v>599</v>
      </c>
      <c r="G203" s="98">
        <v>51</v>
      </c>
      <c r="H203" s="98">
        <v>5</v>
      </c>
    </row>
    <row r="204" spans="1:8" x14ac:dyDescent="0.25">
      <c r="A204" s="94">
        <v>201</v>
      </c>
      <c r="B204" s="97" t="s">
        <v>942</v>
      </c>
      <c r="C204" s="98" t="s">
        <v>1063</v>
      </c>
      <c r="D204" s="98" t="s">
        <v>1100</v>
      </c>
      <c r="E204" s="98">
        <v>1995</v>
      </c>
      <c r="F204" s="95" t="s">
        <v>599</v>
      </c>
      <c r="G204" s="98">
        <v>51</v>
      </c>
      <c r="H204" s="98">
        <v>82</v>
      </c>
    </row>
    <row r="205" spans="1:8" x14ac:dyDescent="0.25">
      <c r="A205" s="94">
        <v>202</v>
      </c>
      <c r="B205" s="97" t="s">
        <v>942</v>
      </c>
      <c r="C205" s="98" t="s">
        <v>951</v>
      </c>
      <c r="D205" s="98" t="s">
        <v>1101</v>
      </c>
      <c r="E205" s="98">
        <v>1975</v>
      </c>
      <c r="F205" s="95" t="s">
        <v>599</v>
      </c>
      <c r="G205" s="98">
        <v>51</v>
      </c>
      <c r="H205" s="98">
        <v>15</v>
      </c>
    </row>
    <row r="206" spans="1:8" x14ac:dyDescent="0.25">
      <c r="A206" s="94">
        <v>203</v>
      </c>
      <c r="B206" s="97" t="s">
        <v>942</v>
      </c>
      <c r="C206" s="98" t="s">
        <v>967</v>
      </c>
      <c r="D206" s="98" t="s">
        <v>1102</v>
      </c>
      <c r="E206" s="98">
        <v>1975</v>
      </c>
      <c r="F206" s="95" t="s">
        <v>599</v>
      </c>
      <c r="G206" s="98">
        <v>51</v>
      </c>
      <c r="H206" s="98">
        <v>12</v>
      </c>
    </row>
    <row r="207" spans="1:8" x14ac:dyDescent="0.25">
      <c r="A207" s="94">
        <v>204</v>
      </c>
      <c r="B207" s="97" t="s">
        <v>942</v>
      </c>
      <c r="C207" s="98" t="s">
        <v>984</v>
      </c>
      <c r="D207" s="98" t="s">
        <v>1103</v>
      </c>
      <c r="E207" s="98">
        <v>2011</v>
      </c>
      <c r="F207" s="95" t="s">
        <v>599</v>
      </c>
      <c r="G207" s="98">
        <v>51</v>
      </c>
      <c r="H207" s="98">
        <v>8</v>
      </c>
    </row>
    <row r="208" spans="1:8" x14ac:dyDescent="0.25">
      <c r="A208" s="94">
        <v>205</v>
      </c>
      <c r="B208" s="97" t="s">
        <v>942</v>
      </c>
      <c r="C208" s="98" t="s">
        <v>1104</v>
      </c>
      <c r="D208" s="98" t="s">
        <v>1091</v>
      </c>
      <c r="E208" s="98">
        <v>2008</v>
      </c>
      <c r="F208" s="95" t="s">
        <v>599</v>
      </c>
      <c r="G208" s="98">
        <v>51</v>
      </c>
      <c r="H208" s="98">
        <v>10</v>
      </c>
    </row>
    <row r="209" spans="1:8" x14ac:dyDescent="0.25">
      <c r="A209" s="94">
        <v>206</v>
      </c>
      <c r="B209" s="97" t="s">
        <v>942</v>
      </c>
      <c r="C209" s="98" t="s">
        <v>1094</v>
      </c>
      <c r="D209" s="98" t="s">
        <v>1095</v>
      </c>
      <c r="E209" s="98">
        <v>2014</v>
      </c>
      <c r="F209" s="95" t="s">
        <v>599</v>
      </c>
      <c r="G209" s="98">
        <v>51</v>
      </c>
      <c r="H209" s="98">
        <v>16</v>
      </c>
    </row>
    <row r="210" spans="1:8" x14ac:dyDescent="0.25">
      <c r="A210" s="94">
        <v>207</v>
      </c>
      <c r="B210" s="97" t="s">
        <v>942</v>
      </c>
      <c r="C210" s="98" t="s">
        <v>1104</v>
      </c>
      <c r="D210" s="98" t="s">
        <v>1089</v>
      </c>
      <c r="E210" s="98">
        <v>2009</v>
      </c>
      <c r="F210" s="95" t="s">
        <v>599</v>
      </c>
      <c r="G210" s="98">
        <v>51</v>
      </c>
      <c r="H210" s="98">
        <v>12</v>
      </c>
    </row>
    <row r="211" spans="1:8" x14ac:dyDescent="0.25">
      <c r="A211" s="94">
        <v>208</v>
      </c>
      <c r="B211" s="97" t="s">
        <v>942</v>
      </c>
      <c r="C211" s="98" t="s">
        <v>1092</v>
      </c>
      <c r="D211" s="98" t="s">
        <v>1093</v>
      </c>
      <c r="E211" s="98">
        <v>2010</v>
      </c>
      <c r="F211" s="95" t="s">
        <v>599</v>
      </c>
      <c r="G211" s="98">
        <v>51</v>
      </c>
      <c r="H211" s="98">
        <v>22</v>
      </c>
    </row>
    <row r="212" spans="1:8" x14ac:dyDescent="0.25">
      <c r="A212" s="94">
        <v>209</v>
      </c>
      <c r="B212" s="97" t="s">
        <v>942</v>
      </c>
      <c r="C212" s="98" t="s">
        <v>1105</v>
      </c>
      <c r="D212" s="98" t="s">
        <v>1103</v>
      </c>
      <c r="E212" s="98">
        <v>2011</v>
      </c>
      <c r="F212" s="95" t="s">
        <v>599</v>
      </c>
      <c r="G212" s="98">
        <v>51</v>
      </c>
      <c r="H212" s="98">
        <v>9</v>
      </c>
    </row>
    <row r="213" spans="1:8" x14ac:dyDescent="0.25">
      <c r="A213" s="94">
        <v>210</v>
      </c>
      <c r="B213" s="97" t="s">
        <v>942</v>
      </c>
      <c r="C213" s="98" t="s">
        <v>1052</v>
      </c>
      <c r="D213" s="98" t="s">
        <v>1096</v>
      </c>
      <c r="E213" s="98">
        <v>2016</v>
      </c>
      <c r="F213" s="95" t="s">
        <v>599</v>
      </c>
      <c r="G213" s="98">
        <v>51</v>
      </c>
      <c r="H213" s="98">
        <v>10</v>
      </c>
    </row>
    <row r="214" spans="1:8" x14ac:dyDescent="0.25">
      <c r="A214" s="94">
        <v>211</v>
      </c>
      <c r="B214" s="97" t="s">
        <v>942</v>
      </c>
      <c r="C214" s="98" t="s">
        <v>1106</v>
      </c>
      <c r="D214" s="98" t="s">
        <v>1107</v>
      </c>
      <c r="E214" s="98">
        <v>2015</v>
      </c>
      <c r="F214" s="95" t="s">
        <v>599</v>
      </c>
      <c r="G214" s="98">
        <v>51</v>
      </c>
      <c r="H214" s="98">
        <v>15</v>
      </c>
    </row>
    <row r="215" spans="1:8" x14ac:dyDescent="0.25">
      <c r="A215" s="94">
        <v>212</v>
      </c>
      <c r="B215" s="97" t="s">
        <v>942</v>
      </c>
      <c r="C215" s="98" t="s">
        <v>1106</v>
      </c>
      <c r="D215" s="98" t="s">
        <v>1108</v>
      </c>
      <c r="E215" s="98">
        <v>2015</v>
      </c>
      <c r="F215" s="95" t="s">
        <v>599</v>
      </c>
      <c r="G215" s="98">
        <v>51</v>
      </c>
      <c r="H215" s="98">
        <v>15</v>
      </c>
    </row>
    <row r="216" spans="1:8" x14ac:dyDescent="0.25">
      <c r="A216" s="94">
        <v>213</v>
      </c>
      <c r="B216" s="97" t="s">
        <v>942</v>
      </c>
      <c r="C216" s="98" t="s">
        <v>1109</v>
      </c>
      <c r="D216" s="98" t="s">
        <v>1110</v>
      </c>
      <c r="E216" s="98">
        <v>2015</v>
      </c>
      <c r="F216" s="95" t="s">
        <v>599</v>
      </c>
      <c r="G216" s="98">
        <v>51</v>
      </c>
      <c r="H216" s="98">
        <v>11</v>
      </c>
    </row>
    <row r="217" spans="1:8" x14ac:dyDescent="0.25">
      <c r="A217" s="94">
        <v>214</v>
      </c>
      <c r="B217" s="97" t="s">
        <v>942</v>
      </c>
      <c r="C217" s="98" t="s">
        <v>1111</v>
      </c>
      <c r="D217" s="98" t="s">
        <v>1110</v>
      </c>
      <c r="E217" s="98">
        <v>2015</v>
      </c>
      <c r="F217" s="95" t="s">
        <v>599</v>
      </c>
      <c r="G217" s="98">
        <v>51</v>
      </c>
      <c r="H217" s="98">
        <v>11</v>
      </c>
    </row>
    <row r="218" spans="1:8" x14ac:dyDescent="0.25">
      <c r="A218" s="94">
        <v>215</v>
      </c>
      <c r="B218" s="97" t="s">
        <v>942</v>
      </c>
      <c r="C218" s="98" t="s">
        <v>1004</v>
      </c>
      <c r="D218" s="98" t="s">
        <v>1112</v>
      </c>
      <c r="E218" s="98">
        <v>1996</v>
      </c>
      <c r="F218" s="95" t="s">
        <v>599</v>
      </c>
      <c r="G218" s="98">
        <v>51</v>
      </c>
      <c r="H218" s="98">
        <v>4</v>
      </c>
    </row>
    <row r="219" spans="1:8" x14ac:dyDescent="0.25">
      <c r="A219" s="94">
        <v>216</v>
      </c>
      <c r="B219" s="97" t="s">
        <v>942</v>
      </c>
      <c r="C219" s="98" t="s">
        <v>1094</v>
      </c>
      <c r="D219" s="98" t="s">
        <v>1113</v>
      </c>
      <c r="E219" s="98">
        <v>2014</v>
      </c>
      <c r="F219" s="95" t="s">
        <v>599</v>
      </c>
      <c r="G219" s="98">
        <v>51</v>
      </c>
      <c r="H219" s="98">
        <v>5</v>
      </c>
    </row>
    <row r="220" spans="1:8" x14ac:dyDescent="0.25">
      <c r="A220" s="94">
        <v>217</v>
      </c>
      <c r="B220" s="97" t="s">
        <v>942</v>
      </c>
      <c r="C220" s="98" t="s">
        <v>1114</v>
      </c>
      <c r="D220" s="98" t="s">
        <v>1040</v>
      </c>
      <c r="E220" s="98">
        <v>2013</v>
      </c>
      <c r="F220" s="95" t="s">
        <v>599</v>
      </c>
      <c r="G220" s="98">
        <v>51</v>
      </c>
      <c r="H220" s="98">
        <v>5</v>
      </c>
    </row>
    <row r="221" spans="1:8" x14ac:dyDescent="0.25">
      <c r="A221" s="94">
        <v>218</v>
      </c>
      <c r="B221" s="97" t="s">
        <v>942</v>
      </c>
      <c r="C221" s="98" t="s">
        <v>1106</v>
      </c>
      <c r="D221" s="98" t="s">
        <v>1053</v>
      </c>
      <c r="E221" s="98">
        <v>2015</v>
      </c>
      <c r="F221" s="95" t="s">
        <v>599</v>
      </c>
      <c r="G221" s="98">
        <v>51</v>
      </c>
      <c r="H221" s="98">
        <v>14</v>
      </c>
    </row>
    <row r="222" spans="1:8" x14ac:dyDescent="0.25">
      <c r="A222" s="94">
        <v>219</v>
      </c>
      <c r="B222" s="97" t="s">
        <v>942</v>
      </c>
      <c r="C222" s="98" t="s">
        <v>1106</v>
      </c>
      <c r="D222" s="98" t="s">
        <v>1115</v>
      </c>
      <c r="E222" s="98">
        <v>2015</v>
      </c>
      <c r="F222" s="95" t="s">
        <v>599</v>
      </c>
      <c r="G222" s="98">
        <v>51</v>
      </c>
      <c r="H222" s="98">
        <v>5</v>
      </c>
    </row>
    <row r="223" spans="1:8" x14ac:dyDescent="0.25">
      <c r="A223" s="94">
        <v>220</v>
      </c>
      <c r="B223" s="97" t="s">
        <v>942</v>
      </c>
      <c r="C223" s="98" t="s">
        <v>1116</v>
      </c>
      <c r="D223" s="98" t="s">
        <v>1117</v>
      </c>
      <c r="E223" s="98">
        <v>1975</v>
      </c>
      <c r="F223" s="95" t="s">
        <v>599</v>
      </c>
      <c r="G223" s="98">
        <v>51</v>
      </c>
      <c r="H223" s="98">
        <v>5</v>
      </c>
    </row>
    <row r="224" spans="1:8" x14ac:dyDescent="0.25">
      <c r="A224" s="94">
        <v>221</v>
      </c>
      <c r="B224" s="97" t="s">
        <v>942</v>
      </c>
      <c r="C224" s="98" t="s">
        <v>1092</v>
      </c>
      <c r="D224" s="98" t="s">
        <v>1118</v>
      </c>
      <c r="E224" s="98">
        <v>2011</v>
      </c>
      <c r="F224" s="95" t="s">
        <v>599</v>
      </c>
      <c r="G224" s="98">
        <v>51</v>
      </c>
      <c r="H224" s="98">
        <v>5</v>
      </c>
    </row>
    <row r="225" spans="1:8" x14ac:dyDescent="0.25">
      <c r="A225" s="94">
        <v>222</v>
      </c>
      <c r="B225" s="97" t="s">
        <v>942</v>
      </c>
      <c r="C225" s="98" t="s">
        <v>1049</v>
      </c>
      <c r="D225" s="98" t="s">
        <v>1119</v>
      </c>
      <c r="E225" s="98">
        <v>2013</v>
      </c>
      <c r="F225" s="95" t="s">
        <v>599</v>
      </c>
      <c r="G225" s="98">
        <v>51</v>
      </c>
      <c r="H225" s="98">
        <v>5</v>
      </c>
    </row>
    <row r="226" spans="1:8" x14ac:dyDescent="0.25">
      <c r="A226" s="94">
        <v>223</v>
      </c>
      <c r="B226" s="97" t="s">
        <v>942</v>
      </c>
      <c r="C226" s="98" t="s">
        <v>1094</v>
      </c>
      <c r="D226" s="98" t="s">
        <v>1113</v>
      </c>
      <c r="E226" s="98">
        <v>2014</v>
      </c>
      <c r="F226" s="95" t="s">
        <v>599</v>
      </c>
      <c r="G226" s="98">
        <v>51</v>
      </c>
      <c r="H226" s="98">
        <v>5</v>
      </c>
    </row>
    <row r="227" spans="1:8" x14ac:dyDescent="0.25">
      <c r="A227" s="94">
        <v>224</v>
      </c>
      <c r="B227" s="97" t="s">
        <v>942</v>
      </c>
      <c r="C227" s="98" t="s">
        <v>1092</v>
      </c>
      <c r="D227" s="98" t="s">
        <v>1118</v>
      </c>
      <c r="E227" s="98">
        <v>2011</v>
      </c>
      <c r="F227" s="95" t="s">
        <v>599</v>
      </c>
      <c r="G227" s="98">
        <v>51</v>
      </c>
      <c r="H227" s="98">
        <v>5</v>
      </c>
    </row>
    <row r="228" spans="1:8" x14ac:dyDescent="0.25">
      <c r="A228" s="94">
        <v>225</v>
      </c>
      <c r="B228" s="97" t="s">
        <v>942</v>
      </c>
      <c r="C228" s="98" t="s">
        <v>1106</v>
      </c>
      <c r="D228" s="98" t="s">
        <v>1115</v>
      </c>
      <c r="E228" s="98">
        <v>2015</v>
      </c>
      <c r="F228" s="95" t="s">
        <v>599</v>
      </c>
      <c r="G228" s="98">
        <v>51</v>
      </c>
      <c r="H228" s="98">
        <v>5</v>
      </c>
    </row>
    <row r="229" spans="1:8" x14ac:dyDescent="0.25">
      <c r="A229" s="94">
        <v>226</v>
      </c>
      <c r="B229" s="97" t="s">
        <v>942</v>
      </c>
      <c r="C229" s="98" t="s">
        <v>1106</v>
      </c>
      <c r="D229" s="98" t="s">
        <v>1053</v>
      </c>
      <c r="E229" s="98">
        <v>2015</v>
      </c>
      <c r="F229" s="95" t="s">
        <v>599</v>
      </c>
      <c r="G229" s="98">
        <v>51</v>
      </c>
      <c r="H229" s="98">
        <v>14</v>
      </c>
    </row>
    <row r="230" spans="1:8" x14ac:dyDescent="0.25">
      <c r="A230" s="94">
        <v>227</v>
      </c>
      <c r="B230" s="97" t="s">
        <v>942</v>
      </c>
      <c r="C230" s="98" t="s">
        <v>1092</v>
      </c>
      <c r="D230" s="98" t="s">
        <v>1039</v>
      </c>
      <c r="E230" s="98">
        <v>2010</v>
      </c>
      <c r="F230" s="95" t="s">
        <v>599</v>
      </c>
      <c r="G230" s="98">
        <v>51</v>
      </c>
      <c r="H230" s="98">
        <v>14</v>
      </c>
    </row>
    <row r="231" spans="1:8" x14ac:dyDescent="0.25">
      <c r="A231" s="94">
        <v>228</v>
      </c>
      <c r="B231" s="97" t="s">
        <v>942</v>
      </c>
      <c r="C231" s="98" t="s">
        <v>1092</v>
      </c>
      <c r="D231" s="98" t="s">
        <v>1039</v>
      </c>
      <c r="E231" s="98">
        <v>2010</v>
      </c>
      <c r="F231" s="95" t="s">
        <v>599</v>
      </c>
      <c r="G231" s="98">
        <v>51</v>
      </c>
      <c r="H231" s="98">
        <v>14</v>
      </c>
    </row>
    <row r="232" spans="1:8" x14ac:dyDescent="0.25">
      <c r="A232" s="94">
        <v>229</v>
      </c>
      <c r="B232" s="97" t="s">
        <v>942</v>
      </c>
      <c r="C232" s="98" t="s">
        <v>1094</v>
      </c>
      <c r="D232" s="98" t="s">
        <v>1050</v>
      </c>
      <c r="E232" s="98">
        <v>2014</v>
      </c>
      <c r="F232" s="95" t="s">
        <v>599</v>
      </c>
      <c r="G232" s="98">
        <v>51</v>
      </c>
      <c r="H232" s="98">
        <v>14</v>
      </c>
    </row>
    <row r="233" spans="1:8" x14ac:dyDescent="0.25">
      <c r="A233" s="94">
        <v>230</v>
      </c>
      <c r="B233" s="97" t="s">
        <v>942</v>
      </c>
      <c r="C233" s="98" t="s">
        <v>1094</v>
      </c>
      <c r="D233" s="98" t="s">
        <v>1050</v>
      </c>
      <c r="E233" s="98">
        <v>2014</v>
      </c>
      <c r="F233" s="95" t="s">
        <v>599</v>
      </c>
      <c r="G233" s="98">
        <v>51</v>
      </c>
      <c r="H233" s="98">
        <v>14</v>
      </c>
    </row>
    <row r="234" spans="1:8" x14ac:dyDescent="0.25">
      <c r="A234" s="94">
        <v>231</v>
      </c>
      <c r="B234" s="97" t="s">
        <v>942</v>
      </c>
      <c r="C234" s="98" t="s">
        <v>1116</v>
      </c>
      <c r="D234" s="98" t="s">
        <v>1112</v>
      </c>
      <c r="E234" s="98">
        <v>1995</v>
      </c>
      <c r="F234" s="95" t="s">
        <v>599</v>
      </c>
      <c r="G234" s="98">
        <v>51</v>
      </c>
      <c r="H234" s="98">
        <v>42</v>
      </c>
    </row>
    <row r="235" spans="1:8" x14ac:dyDescent="0.25">
      <c r="A235" s="94">
        <v>232</v>
      </c>
      <c r="B235" s="97" t="s">
        <v>942</v>
      </c>
      <c r="C235" s="98" t="s">
        <v>1002</v>
      </c>
      <c r="D235" s="98" t="s">
        <v>1120</v>
      </c>
      <c r="E235" s="98">
        <v>1975</v>
      </c>
      <c r="F235" s="95" t="s">
        <v>599</v>
      </c>
      <c r="G235" s="98">
        <v>40</v>
      </c>
      <c r="H235" s="98">
        <v>12</v>
      </c>
    </row>
    <row r="236" spans="1:8" x14ac:dyDescent="0.25">
      <c r="A236" s="94">
        <v>233</v>
      </c>
      <c r="B236" s="97" t="s">
        <v>942</v>
      </c>
      <c r="C236" s="98" t="s">
        <v>996</v>
      </c>
      <c r="D236" s="98" t="s">
        <v>1121</v>
      </c>
      <c r="E236" s="98">
        <v>1975</v>
      </c>
      <c r="F236" s="95" t="s">
        <v>599</v>
      </c>
      <c r="G236" s="98">
        <v>40</v>
      </c>
      <c r="H236" s="98">
        <v>12</v>
      </c>
    </row>
    <row r="237" spans="1:8" x14ac:dyDescent="0.25">
      <c r="A237" s="94">
        <v>234</v>
      </c>
      <c r="B237" s="97" t="s">
        <v>942</v>
      </c>
      <c r="C237" s="98" t="s">
        <v>991</v>
      </c>
      <c r="D237" s="98" t="s">
        <v>1122</v>
      </c>
      <c r="E237" s="98">
        <v>1975</v>
      </c>
      <c r="F237" s="95" t="s">
        <v>599</v>
      </c>
      <c r="G237" s="98">
        <v>40</v>
      </c>
      <c r="H237" s="98">
        <v>12</v>
      </c>
    </row>
    <row r="238" spans="1:8" x14ac:dyDescent="0.25">
      <c r="A238" s="94">
        <v>235</v>
      </c>
      <c r="B238" s="97" t="s">
        <v>942</v>
      </c>
      <c r="C238" s="98" t="s">
        <v>982</v>
      </c>
      <c r="D238" s="98" t="s">
        <v>1123</v>
      </c>
      <c r="E238" s="98">
        <v>1975</v>
      </c>
      <c r="F238" s="95" t="s">
        <v>599</v>
      </c>
      <c r="G238" s="98">
        <v>40</v>
      </c>
      <c r="H238" s="98">
        <v>6</v>
      </c>
    </row>
    <row r="239" spans="1:8" x14ac:dyDescent="0.25">
      <c r="A239" s="94">
        <v>236</v>
      </c>
      <c r="B239" s="97" t="s">
        <v>942</v>
      </c>
      <c r="C239" s="98" t="s">
        <v>1035</v>
      </c>
      <c r="D239" s="98" t="s">
        <v>1124</v>
      </c>
      <c r="E239" s="98">
        <v>1975</v>
      </c>
      <c r="F239" s="95" t="s">
        <v>599</v>
      </c>
      <c r="G239" s="98">
        <v>40</v>
      </c>
      <c r="H239" s="98">
        <v>17</v>
      </c>
    </row>
    <row r="240" spans="1:8" x14ac:dyDescent="0.25">
      <c r="A240" s="94">
        <v>237</v>
      </c>
      <c r="B240" s="97" t="s">
        <v>942</v>
      </c>
      <c r="C240" s="98" t="s">
        <v>943</v>
      </c>
      <c r="D240" s="98" t="s">
        <v>1125</v>
      </c>
      <c r="E240" s="98">
        <v>2018</v>
      </c>
      <c r="F240" s="95" t="s">
        <v>599</v>
      </c>
      <c r="G240" s="98">
        <v>40</v>
      </c>
      <c r="H240" s="98">
        <v>6</v>
      </c>
    </row>
    <row r="241" spans="1:8" x14ac:dyDescent="0.25">
      <c r="A241" s="94">
        <v>238</v>
      </c>
      <c r="B241" s="97" t="s">
        <v>942</v>
      </c>
      <c r="C241" s="98" t="s">
        <v>939</v>
      </c>
      <c r="D241" s="98" t="s">
        <v>1126</v>
      </c>
      <c r="E241" s="98">
        <v>2019</v>
      </c>
      <c r="F241" s="95" t="s">
        <v>599</v>
      </c>
      <c r="G241" s="98">
        <v>40</v>
      </c>
      <c r="H241" s="98">
        <v>27</v>
      </c>
    </row>
    <row r="242" spans="1:8" ht="39.6" x14ac:dyDescent="0.25">
      <c r="A242" s="94">
        <v>239</v>
      </c>
      <c r="B242" s="97" t="s">
        <v>1127</v>
      </c>
      <c r="C242" s="98" t="s">
        <v>1127</v>
      </c>
      <c r="D242" s="98" t="s">
        <v>1127</v>
      </c>
      <c r="E242" s="98">
        <v>2019</v>
      </c>
      <c r="F242" s="95" t="s">
        <v>599</v>
      </c>
      <c r="G242" s="98">
        <v>125</v>
      </c>
      <c r="H242" s="98">
        <v>0.01</v>
      </c>
    </row>
    <row r="243" spans="1:8" x14ac:dyDescent="0.25">
      <c r="A243" s="94">
        <v>240</v>
      </c>
      <c r="B243" s="97" t="s">
        <v>1127</v>
      </c>
      <c r="C243" s="98" t="s">
        <v>1127</v>
      </c>
      <c r="D243" s="98" t="s">
        <v>1128</v>
      </c>
      <c r="E243" s="98">
        <v>2019</v>
      </c>
      <c r="F243" s="95" t="s">
        <v>599</v>
      </c>
      <c r="G243" s="98">
        <v>100</v>
      </c>
      <c r="H243" s="98">
        <v>32.5</v>
      </c>
    </row>
    <row r="244" spans="1:8" x14ac:dyDescent="0.25">
      <c r="A244" s="94">
        <v>241</v>
      </c>
      <c r="B244" s="97" t="s">
        <v>1127</v>
      </c>
      <c r="C244" s="98" t="s">
        <v>884</v>
      </c>
      <c r="D244" s="98" t="s">
        <v>1129</v>
      </c>
      <c r="E244" s="98">
        <v>2019</v>
      </c>
      <c r="F244" s="95" t="s">
        <v>599</v>
      </c>
      <c r="G244" s="98">
        <v>100</v>
      </c>
      <c r="H244" s="98">
        <v>95.5</v>
      </c>
    </row>
    <row r="245" spans="1:8" x14ac:dyDescent="0.25">
      <c r="A245" s="94">
        <v>242</v>
      </c>
      <c r="B245" s="97" t="s">
        <v>1127</v>
      </c>
      <c r="C245" s="98" t="s">
        <v>934</v>
      </c>
      <c r="D245" s="98" t="s">
        <v>1130</v>
      </c>
      <c r="E245" s="98">
        <v>2019</v>
      </c>
      <c r="F245" s="95" t="s">
        <v>599</v>
      </c>
      <c r="G245" s="98">
        <v>100</v>
      </c>
      <c r="H245" s="98">
        <v>12</v>
      </c>
    </row>
    <row r="246" spans="1:8" x14ac:dyDescent="0.25">
      <c r="A246" s="94">
        <v>243</v>
      </c>
      <c r="B246" s="97" t="s">
        <v>1127</v>
      </c>
      <c r="C246" s="98" t="s">
        <v>1127</v>
      </c>
      <c r="D246" s="98" t="s">
        <v>1131</v>
      </c>
      <c r="E246" s="98">
        <v>2019</v>
      </c>
      <c r="F246" s="95" t="s">
        <v>599</v>
      </c>
      <c r="G246" s="98">
        <v>40</v>
      </c>
      <c r="H246" s="98">
        <v>32.5</v>
      </c>
    </row>
    <row r="247" spans="1:8" x14ac:dyDescent="0.25">
      <c r="A247" s="94">
        <v>244</v>
      </c>
      <c r="B247" s="97" t="s">
        <v>1127</v>
      </c>
      <c r="C247" s="98" t="s">
        <v>987</v>
      </c>
      <c r="D247" s="98" t="s">
        <v>1132</v>
      </c>
      <c r="E247" s="98">
        <v>2019</v>
      </c>
      <c r="F247" s="95" t="s">
        <v>599</v>
      </c>
      <c r="G247" s="98">
        <v>40</v>
      </c>
      <c r="H247" s="98">
        <v>95.5</v>
      </c>
    </row>
    <row r="248" spans="1:8" x14ac:dyDescent="0.25">
      <c r="A248" s="94">
        <v>245</v>
      </c>
      <c r="B248" s="97" t="s">
        <v>1127</v>
      </c>
      <c r="C248" s="98" t="s">
        <v>988</v>
      </c>
      <c r="D248" s="98" t="s">
        <v>1130</v>
      </c>
      <c r="E248" s="98">
        <v>2019</v>
      </c>
      <c r="F248" s="95" t="s">
        <v>599</v>
      </c>
      <c r="G248" s="98">
        <v>40</v>
      </c>
      <c r="H248" s="98">
        <v>12</v>
      </c>
    </row>
    <row r="249" spans="1:8" x14ac:dyDescent="0.25">
      <c r="A249" s="94">
        <v>246</v>
      </c>
      <c r="B249" s="97" t="s">
        <v>1127</v>
      </c>
      <c r="C249" s="98" t="s">
        <v>1127</v>
      </c>
      <c r="D249" s="98" t="s">
        <v>1133</v>
      </c>
      <c r="E249" s="98">
        <v>2019</v>
      </c>
      <c r="F249" s="95" t="s">
        <v>599</v>
      </c>
      <c r="G249" s="98">
        <v>32</v>
      </c>
      <c r="H249" s="98">
        <v>3</v>
      </c>
    </row>
    <row r="250" spans="1:8" ht="52.8" x14ac:dyDescent="0.25">
      <c r="A250" s="94">
        <v>247</v>
      </c>
      <c r="B250" s="97" t="s">
        <v>1134</v>
      </c>
      <c r="C250" s="98" t="s">
        <v>1134</v>
      </c>
      <c r="D250" s="98" t="s">
        <v>1134</v>
      </c>
      <c r="E250" s="98">
        <v>2023</v>
      </c>
      <c r="F250" s="95" t="s">
        <v>599</v>
      </c>
      <c r="G250" s="98">
        <v>125</v>
      </c>
      <c r="H250" s="98">
        <v>0.01</v>
      </c>
    </row>
    <row r="251" spans="1:8" ht="26.4" x14ac:dyDescent="0.25">
      <c r="A251" s="94">
        <v>248</v>
      </c>
      <c r="B251" s="97" t="s">
        <v>1134</v>
      </c>
      <c r="C251" s="98" t="s">
        <v>1135</v>
      </c>
      <c r="D251" s="98" t="s">
        <v>1128</v>
      </c>
      <c r="E251" s="98">
        <v>2023</v>
      </c>
      <c r="F251" s="95" t="s">
        <v>599</v>
      </c>
      <c r="G251" s="98">
        <v>125</v>
      </c>
      <c r="H251" s="98">
        <v>37</v>
      </c>
    </row>
    <row r="252" spans="1:8" ht="26.4" x14ac:dyDescent="0.25">
      <c r="A252" s="94">
        <v>249</v>
      </c>
      <c r="B252" s="97" t="s">
        <v>1134</v>
      </c>
      <c r="C252" s="98" t="s">
        <v>884</v>
      </c>
      <c r="D252" s="98" t="s">
        <v>1136</v>
      </c>
      <c r="E252" s="98">
        <v>2023</v>
      </c>
      <c r="F252" s="95" t="s">
        <v>599</v>
      </c>
      <c r="G252" s="98">
        <v>100</v>
      </c>
      <c r="H252" s="98">
        <v>0.01</v>
      </c>
    </row>
    <row r="253" spans="1:8" ht="26.4" x14ac:dyDescent="0.25">
      <c r="A253" s="94">
        <v>250</v>
      </c>
      <c r="B253" s="97" t="s">
        <v>1134</v>
      </c>
      <c r="C253" s="98" t="s">
        <v>1137</v>
      </c>
      <c r="D253" s="98" t="s">
        <v>1138</v>
      </c>
      <c r="E253" s="98">
        <v>2023</v>
      </c>
      <c r="F253" s="95" t="s">
        <v>599</v>
      </c>
      <c r="G253" s="98">
        <v>100</v>
      </c>
      <c r="H253" s="98">
        <v>77</v>
      </c>
    </row>
    <row r="254" spans="1:8" ht="26.4" x14ac:dyDescent="0.25">
      <c r="A254" s="94">
        <v>251</v>
      </c>
      <c r="B254" s="97" t="s">
        <v>1134</v>
      </c>
      <c r="C254" s="98" t="s">
        <v>884</v>
      </c>
      <c r="D254" s="98" t="s">
        <v>1139</v>
      </c>
      <c r="E254" s="98">
        <v>2023</v>
      </c>
      <c r="F254" s="95" t="s">
        <v>599</v>
      </c>
      <c r="G254" s="98">
        <v>69</v>
      </c>
      <c r="H254" s="98">
        <v>0.01</v>
      </c>
    </row>
    <row r="255" spans="1:8" ht="26.4" x14ac:dyDescent="0.25">
      <c r="A255" s="94">
        <v>252</v>
      </c>
      <c r="B255" s="97" t="s">
        <v>1134</v>
      </c>
      <c r="C255" s="98" t="s">
        <v>1140</v>
      </c>
      <c r="D255" s="98" t="s">
        <v>1129</v>
      </c>
      <c r="E255" s="98">
        <v>2023</v>
      </c>
      <c r="F255" s="95" t="s">
        <v>599</v>
      </c>
      <c r="G255" s="98">
        <v>69</v>
      </c>
      <c r="H255" s="98">
        <v>128</v>
      </c>
    </row>
    <row r="256" spans="1:8" ht="26.4" x14ac:dyDescent="0.25">
      <c r="A256" s="94">
        <v>253</v>
      </c>
      <c r="B256" s="97" t="s">
        <v>1134</v>
      </c>
      <c r="C256" s="98" t="s">
        <v>934</v>
      </c>
      <c r="D256" s="98" t="s">
        <v>1141</v>
      </c>
      <c r="E256" s="98">
        <v>2023</v>
      </c>
      <c r="F256" s="95" t="s">
        <v>599</v>
      </c>
      <c r="G256" s="98">
        <v>69</v>
      </c>
      <c r="H256" s="98">
        <v>8</v>
      </c>
    </row>
    <row r="257" spans="1:8" ht="26.4" x14ac:dyDescent="0.25">
      <c r="A257" s="94">
        <v>254</v>
      </c>
      <c r="B257" s="97" t="s">
        <v>1134</v>
      </c>
      <c r="C257" s="98" t="s">
        <v>934</v>
      </c>
      <c r="D257" s="98" t="s">
        <v>1142</v>
      </c>
      <c r="E257" s="98">
        <v>2023</v>
      </c>
      <c r="F257" s="95" t="s">
        <v>599</v>
      </c>
      <c r="G257" s="98">
        <v>51</v>
      </c>
      <c r="H257" s="98">
        <v>0.01</v>
      </c>
    </row>
    <row r="258" spans="1:8" ht="26.4" x14ac:dyDescent="0.25">
      <c r="A258" s="94">
        <v>255</v>
      </c>
      <c r="B258" s="97" t="s">
        <v>1134</v>
      </c>
      <c r="C258" s="98" t="s">
        <v>1143</v>
      </c>
      <c r="D258" s="98" t="s">
        <v>1144</v>
      </c>
      <c r="E258" s="98">
        <v>2023</v>
      </c>
      <c r="F258" s="95" t="s">
        <v>599</v>
      </c>
      <c r="G258" s="98">
        <v>51</v>
      </c>
      <c r="H258" s="98">
        <v>35</v>
      </c>
    </row>
    <row r="259" spans="1:8" ht="26.4" x14ac:dyDescent="0.25">
      <c r="A259" s="94">
        <v>256</v>
      </c>
      <c r="B259" s="97" t="s">
        <v>1134</v>
      </c>
      <c r="C259" s="98" t="s">
        <v>1135</v>
      </c>
      <c r="D259" s="98" t="s">
        <v>1131</v>
      </c>
      <c r="E259" s="98">
        <v>2023</v>
      </c>
      <c r="F259" s="95" t="s">
        <v>599</v>
      </c>
      <c r="G259" s="98">
        <v>32</v>
      </c>
      <c r="H259" s="98">
        <v>37</v>
      </c>
    </row>
    <row r="260" spans="1:8" ht="26.4" x14ac:dyDescent="0.25">
      <c r="A260" s="94">
        <v>257</v>
      </c>
      <c r="B260" s="97" t="s">
        <v>1134</v>
      </c>
      <c r="C260" s="98" t="s">
        <v>987</v>
      </c>
      <c r="D260" s="98" t="s">
        <v>1138</v>
      </c>
      <c r="E260" s="98">
        <v>2023</v>
      </c>
      <c r="F260" s="95" t="s">
        <v>599</v>
      </c>
      <c r="G260" s="98">
        <v>32</v>
      </c>
      <c r="H260" s="98">
        <v>77</v>
      </c>
    </row>
    <row r="261" spans="1:8" ht="26.4" x14ac:dyDescent="0.25">
      <c r="A261" s="94">
        <v>258</v>
      </c>
      <c r="B261" s="97" t="s">
        <v>1134</v>
      </c>
      <c r="C261" s="98" t="s">
        <v>987</v>
      </c>
      <c r="D261" s="98" t="s">
        <v>1132</v>
      </c>
      <c r="E261" s="98">
        <v>2023</v>
      </c>
      <c r="F261" s="95" t="s">
        <v>599</v>
      </c>
      <c r="G261" s="98">
        <v>32</v>
      </c>
      <c r="H261" s="98">
        <v>128</v>
      </c>
    </row>
    <row r="262" spans="1:8" ht="26.4" x14ac:dyDescent="0.25">
      <c r="A262" s="94">
        <v>259</v>
      </c>
      <c r="B262" s="97" t="s">
        <v>1134</v>
      </c>
      <c r="C262" s="98" t="s">
        <v>988</v>
      </c>
      <c r="D262" s="98" t="s">
        <v>1141</v>
      </c>
      <c r="E262" s="98">
        <v>2023</v>
      </c>
      <c r="F262" s="95" t="s">
        <v>599</v>
      </c>
      <c r="G262" s="98">
        <v>32</v>
      </c>
      <c r="H262" s="98">
        <v>8</v>
      </c>
    </row>
    <row r="263" spans="1:8" x14ac:dyDescent="0.25">
      <c r="A263" s="94">
        <v>260</v>
      </c>
      <c r="B263" s="97" t="s">
        <v>1145</v>
      </c>
      <c r="C263" s="98" t="s">
        <v>1145</v>
      </c>
      <c r="D263" s="98" t="s">
        <v>1146</v>
      </c>
      <c r="E263" s="98">
        <v>1970</v>
      </c>
      <c r="F263" s="95" t="s">
        <v>599</v>
      </c>
      <c r="G263" s="98">
        <v>259</v>
      </c>
      <c r="H263" s="98">
        <v>0.01</v>
      </c>
    </row>
    <row r="264" spans="1:8" x14ac:dyDescent="0.25">
      <c r="A264" s="94">
        <v>261</v>
      </c>
      <c r="B264" s="97" t="s">
        <v>1145</v>
      </c>
      <c r="C264" s="98" t="s">
        <v>1145</v>
      </c>
      <c r="D264" s="98" t="s">
        <v>890</v>
      </c>
      <c r="E264" s="98">
        <v>1970</v>
      </c>
      <c r="F264" s="95" t="s">
        <v>598</v>
      </c>
      <c r="G264" s="98">
        <v>207</v>
      </c>
      <c r="H264" s="98">
        <v>99</v>
      </c>
    </row>
    <row r="265" spans="1:8" x14ac:dyDescent="0.25">
      <c r="A265" s="94">
        <v>262</v>
      </c>
      <c r="B265" s="97" t="s">
        <v>1145</v>
      </c>
      <c r="C265" s="98" t="s">
        <v>866</v>
      </c>
      <c r="D265" s="98" t="s">
        <v>1147</v>
      </c>
      <c r="E265" s="98">
        <v>1970</v>
      </c>
      <c r="F265" s="95" t="s">
        <v>598</v>
      </c>
      <c r="G265" s="98">
        <v>207</v>
      </c>
      <c r="H265" s="98">
        <v>47</v>
      </c>
    </row>
    <row r="266" spans="1:8" x14ac:dyDescent="0.25">
      <c r="A266" s="94">
        <v>263</v>
      </c>
      <c r="B266" s="97" t="s">
        <v>1145</v>
      </c>
      <c r="C266" s="98" t="s">
        <v>868</v>
      </c>
      <c r="D266" s="98" t="s">
        <v>1148</v>
      </c>
      <c r="E266" s="98">
        <v>1970</v>
      </c>
      <c r="F266" s="95" t="s">
        <v>598</v>
      </c>
      <c r="G266" s="98">
        <v>207</v>
      </c>
      <c r="H266" s="98">
        <v>88</v>
      </c>
    </row>
    <row r="267" spans="1:8" x14ac:dyDescent="0.25">
      <c r="A267" s="94">
        <v>264</v>
      </c>
      <c r="B267" s="97" t="s">
        <v>1145</v>
      </c>
      <c r="C267" s="98" t="s">
        <v>929</v>
      </c>
      <c r="D267" s="98" t="s">
        <v>1149</v>
      </c>
      <c r="E267" s="98">
        <v>1971</v>
      </c>
      <c r="F267" s="95" t="s">
        <v>599</v>
      </c>
      <c r="G267" s="98">
        <v>150</v>
      </c>
      <c r="H267" s="98">
        <v>132</v>
      </c>
    </row>
    <row r="268" spans="1:8" x14ac:dyDescent="0.25">
      <c r="A268" s="94">
        <v>265</v>
      </c>
      <c r="B268" s="97" t="s">
        <v>1145</v>
      </c>
      <c r="C268" s="98" t="s">
        <v>964</v>
      </c>
      <c r="D268" s="98" t="s">
        <v>1150</v>
      </c>
      <c r="E268" s="98">
        <v>1971</v>
      </c>
      <c r="F268" s="95" t="s">
        <v>599</v>
      </c>
      <c r="G268" s="98">
        <v>150</v>
      </c>
      <c r="H268" s="98">
        <v>60</v>
      </c>
    </row>
    <row r="269" spans="1:8" x14ac:dyDescent="0.25">
      <c r="A269" s="94">
        <v>266</v>
      </c>
      <c r="B269" s="97" t="s">
        <v>1145</v>
      </c>
      <c r="C269" s="98" t="s">
        <v>939</v>
      </c>
      <c r="D269" s="98" t="s">
        <v>1045</v>
      </c>
      <c r="E269" s="98">
        <v>1971</v>
      </c>
      <c r="F269" s="95" t="s">
        <v>599</v>
      </c>
      <c r="G269" s="98">
        <v>150</v>
      </c>
      <c r="H269" s="98">
        <v>72</v>
      </c>
    </row>
    <row r="270" spans="1:8" x14ac:dyDescent="0.25">
      <c r="A270" s="94">
        <v>267</v>
      </c>
      <c r="B270" s="97" t="s">
        <v>1145</v>
      </c>
      <c r="C270" s="98" t="s">
        <v>940</v>
      </c>
      <c r="D270" s="98" t="s">
        <v>1151</v>
      </c>
      <c r="E270" s="98">
        <v>1971</v>
      </c>
      <c r="F270" s="95" t="s">
        <v>599</v>
      </c>
      <c r="G270" s="98">
        <v>150</v>
      </c>
      <c r="H270" s="98">
        <v>63</v>
      </c>
    </row>
    <row r="271" spans="1:8" x14ac:dyDescent="0.25">
      <c r="A271" s="94">
        <v>268</v>
      </c>
      <c r="B271" s="97" t="s">
        <v>1145</v>
      </c>
      <c r="C271" s="98" t="s">
        <v>941</v>
      </c>
      <c r="D271" s="98" t="s">
        <v>1152</v>
      </c>
      <c r="E271" s="98">
        <v>1971</v>
      </c>
      <c r="F271" s="95" t="s">
        <v>599</v>
      </c>
      <c r="G271" s="98">
        <v>150</v>
      </c>
      <c r="H271" s="98">
        <v>65</v>
      </c>
    </row>
    <row r="272" spans="1:8" x14ac:dyDescent="0.25">
      <c r="A272" s="94">
        <v>269</v>
      </c>
      <c r="B272" s="97" t="s">
        <v>1145</v>
      </c>
      <c r="C272" s="98" t="s">
        <v>932</v>
      </c>
      <c r="D272" s="98" t="s">
        <v>1153</v>
      </c>
      <c r="E272" s="98">
        <v>1971</v>
      </c>
      <c r="F272" s="95" t="s">
        <v>599</v>
      </c>
      <c r="G272" s="98">
        <v>150</v>
      </c>
      <c r="H272" s="98">
        <v>43</v>
      </c>
    </row>
    <row r="273" spans="1:8" x14ac:dyDescent="0.25">
      <c r="A273" s="94">
        <v>270</v>
      </c>
      <c r="B273" s="97" t="s">
        <v>1145</v>
      </c>
      <c r="C273" s="98" t="s">
        <v>1090</v>
      </c>
      <c r="D273" s="98" t="s">
        <v>1154</v>
      </c>
      <c r="E273" s="98">
        <v>1971</v>
      </c>
      <c r="F273" s="95" t="s">
        <v>599</v>
      </c>
      <c r="G273" s="98">
        <v>100</v>
      </c>
      <c r="H273" s="98">
        <v>12.5</v>
      </c>
    </row>
    <row r="274" spans="1:8" x14ac:dyDescent="0.25">
      <c r="A274" s="94">
        <v>271</v>
      </c>
      <c r="B274" s="97" t="s">
        <v>1145</v>
      </c>
      <c r="C274" s="98" t="s">
        <v>961</v>
      </c>
      <c r="D274" s="98" t="s">
        <v>1155</v>
      </c>
      <c r="E274" s="98">
        <v>1971</v>
      </c>
      <c r="F274" s="95" t="s">
        <v>599</v>
      </c>
      <c r="G274" s="98">
        <v>100</v>
      </c>
      <c r="H274" s="98">
        <v>51.5</v>
      </c>
    </row>
    <row r="275" spans="1:8" x14ac:dyDescent="0.25">
      <c r="A275" s="94">
        <v>272</v>
      </c>
      <c r="B275" s="97" t="s">
        <v>1145</v>
      </c>
      <c r="C275" s="98" t="s">
        <v>962</v>
      </c>
      <c r="D275" s="98" t="s">
        <v>1156</v>
      </c>
      <c r="E275" s="98">
        <v>1971</v>
      </c>
      <c r="F275" s="95" t="s">
        <v>599</v>
      </c>
      <c r="G275" s="98">
        <v>100</v>
      </c>
      <c r="H275" s="98">
        <v>70</v>
      </c>
    </row>
    <row r="276" spans="1:8" x14ac:dyDescent="0.25">
      <c r="A276" s="94">
        <v>273</v>
      </c>
      <c r="B276" s="97" t="s">
        <v>1145</v>
      </c>
      <c r="C276" s="98" t="s">
        <v>935</v>
      </c>
      <c r="D276" s="98" t="s">
        <v>1108</v>
      </c>
      <c r="E276" s="98">
        <v>1971</v>
      </c>
      <c r="F276" s="95" t="s">
        <v>599</v>
      </c>
      <c r="G276" s="98">
        <v>100</v>
      </c>
      <c r="H276" s="98">
        <v>46</v>
      </c>
    </row>
    <row r="277" spans="1:8" x14ac:dyDescent="0.25">
      <c r="A277" s="94">
        <v>274</v>
      </c>
      <c r="B277" s="97" t="s">
        <v>1145</v>
      </c>
      <c r="C277" s="98" t="s">
        <v>1109</v>
      </c>
      <c r="D277" s="98" t="s">
        <v>1157</v>
      </c>
      <c r="E277" s="98">
        <v>1971</v>
      </c>
      <c r="F277" s="95" t="s">
        <v>599</v>
      </c>
      <c r="G277" s="98">
        <v>100</v>
      </c>
      <c r="H277" s="98">
        <v>41</v>
      </c>
    </row>
    <row r="278" spans="1:8" x14ac:dyDescent="0.25">
      <c r="A278" s="94">
        <v>275</v>
      </c>
      <c r="B278" s="97" t="s">
        <v>1145</v>
      </c>
      <c r="C278" s="98" t="s">
        <v>984</v>
      </c>
      <c r="D278" s="98" t="s">
        <v>1158</v>
      </c>
      <c r="E278" s="98">
        <v>1971</v>
      </c>
      <c r="F278" s="95" t="s">
        <v>599</v>
      </c>
      <c r="G278" s="98">
        <v>100</v>
      </c>
      <c r="H278" s="98">
        <v>41</v>
      </c>
    </row>
    <row r="279" spans="1:8" x14ac:dyDescent="0.25">
      <c r="A279" s="94">
        <v>276</v>
      </c>
      <c r="B279" s="97" t="s">
        <v>1145</v>
      </c>
      <c r="C279" s="98" t="s">
        <v>929</v>
      </c>
      <c r="D279" s="98" t="s">
        <v>1088</v>
      </c>
      <c r="E279" s="98">
        <v>1971</v>
      </c>
      <c r="F279" s="95" t="s">
        <v>599</v>
      </c>
      <c r="G279" s="98">
        <v>100</v>
      </c>
      <c r="H279" s="98">
        <v>7.5</v>
      </c>
    </row>
    <row r="280" spans="1:8" x14ac:dyDescent="0.25">
      <c r="A280" s="94">
        <v>277</v>
      </c>
      <c r="B280" s="97" t="s">
        <v>1145</v>
      </c>
      <c r="C280" s="98" t="s">
        <v>868</v>
      </c>
      <c r="D280" s="98" t="s">
        <v>1128</v>
      </c>
      <c r="E280" s="98">
        <v>1971</v>
      </c>
      <c r="F280" s="95" t="s">
        <v>599</v>
      </c>
      <c r="G280" s="98">
        <v>81</v>
      </c>
      <c r="H280" s="98">
        <v>216</v>
      </c>
    </row>
    <row r="281" spans="1:8" x14ac:dyDescent="0.25">
      <c r="A281" s="94">
        <v>278</v>
      </c>
      <c r="B281" s="97" t="s">
        <v>1145</v>
      </c>
      <c r="C281" s="98" t="s">
        <v>1159</v>
      </c>
      <c r="D281" s="98" t="s">
        <v>1160</v>
      </c>
      <c r="E281" s="98">
        <v>1971</v>
      </c>
      <c r="F281" s="95" t="s">
        <v>599</v>
      </c>
      <c r="G281" s="98">
        <v>81</v>
      </c>
      <c r="H281" s="98">
        <v>108</v>
      </c>
    </row>
    <row r="282" spans="1:8" x14ac:dyDescent="0.25">
      <c r="A282" s="94">
        <v>279</v>
      </c>
      <c r="B282" s="97" t="s">
        <v>1145</v>
      </c>
      <c r="C282" s="98" t="s">
        <v>1161</v>
      </c>
      <c r="D282" s="98" t="s">
        <v>1162</v>
      </c>
      <c r="E282" s="98">
        <v>1971</v>
      </c>
      <c r="F282" s="95" t="s">
        <v>599</v>
      </c>
      <c r="G282" s="98">
        <v>81</v>
      </c>
      <c r="H282" s="98">
        <v>30</v>
      </c>
    </row>
    <row r="283" spans="1:8" x14ac:dyDescent="0.25">
      <c r="A283" s="94">
        <v>280</v>
      </c>
      <c r="B283" s="97" t="s">
        <v>1145</v>
      </c>
      <c r="C283" s="98" t="s">
        <v>1163</v>
      </c>
      <c r="D283" s="98" t="s">
        <v>1164</v>
      </c>
      <c r="E283" s="98">
        <v>1971</v>
      </c>
      <c r="F283" s="95" t="s">
        <v>599</v>
      </c>
      <c r="G283" s="98">
        <v>81</v>
      </c>
      <c r="H283" s="98">
        <v>12</v>
      </c>
    </row>
    <row r="284" spans="1:8" x14ac:dyDescent="0.25">
      <c r="A284" s="94">
        <v>281</v>
      </c>
      <c r="B284" s="97" t="s">
        <v>1145</v>
      </c>
      <c r="C284" s="98" t="s">
        <v>1159</v>
      </c>
      <c r="D284" s="98" t="s">
        <v>1165</v>
      </c>
      <c r="E284" s="98">
        <v>1971</v>
      </c>
      <c r="F284" s="95" t="s">
        <v>599</v>
      </c>
      <c r="G284" s="98">
        <v>81</v>
      </c>
      <c r="H284" s="98">
        <v>42</v>
      </c>
    </row>
    <row r="285" spans="1:8" x14ac:dyDescent="0.25">
      <c r="A285" s="94">
        <v>282</v>
      </c>
      <c r="B285" s="97" t="s">
        <v>1145</v>
      </c>
      <c r="C285" s="98" t="s">
        <v>866</v>
      </c>
      <c r="D285" s="98" t="s">
        <v>1166</v>
      </c>
      <c r="E285" s="98">
        <v>1970</v>
      </c>
      <c r="F285" s="95" t="s">
        <v>598</v>
      </c>
      <c r="G285" s="98">
        <v>51</v>
      </c>
      <c r="H285" s="98">
        <v>8</v>
      </c>
    </row>
    <row r="286" spans="1:8" x14ac:dyDescent="0.25">
      <c r="A286" s="94">
        <v>283</v>
      </c>
      <c r="B286" s="97" t="s">
        <v>1145</v>
      </c>
      <c r="C286" s="98" t="s">
        <v>1145</v>
      </c>
      <c r="D286" s="98" t="s">
        <v>1167</v>
      </c>
      <c r="E286" s="98">
        <v>1970</v>
      </c>
      <c r="F286" s="95" t="s">
        <v>598</v>
      </c>
      <c r="G286" s="98">
        <v>51</v>
      </c>
      <c r="H286" s="98">
        <v>99</v>
      </c>
    </row>
    <row r="287" spans="1:8" x14ac:dyDescent="0.25">
      <c r="A287" s="94">
        <v>284</v>
      </c>
      <c r="B287" s="97" t="s">
        <v>1145</v>
      </c>
      <c r="C287" s="98" t="s">
        <v>1168</v>
      </c>
      <c r="D287" s="98" t="s">
        <v>1166</v>
      </c>
      <c r="E287" s="98">
        <v>1970</v>
      </c>
      <c r="F287" s="95" t="s">
        <v>598</v>
      </c>
      <c r="G287" s="98">
        <v>51</v>
      </c>
      <c r="H287" s="98">
        <v>8</v>
      </c>
    </row>
    <row r="288" spans="1:8" x14ac:dyDescent="0.25">
      <c r="A288" s="94">
        <v>285</v>
      </c>
      <c r="B288" s="97" t="s">
        <v>1145</v>
      </c>
      <c r="C288" s="98" t="s">
        <v>1168</v>
      </c>
      <c r="D288" s="98" t="s">
        <v>1169</v>
      </c>
      <c r="E288" s="98">
        <v>1970</v>
      </c>
      <c r="F288" s="95" t="s">
        <v>598</v>
      </c>
      <c r="G288" s="98">
        <v>51</v>
      </c>
      <c r="H288" s="98">
        <v>47</v>
      </c>
    </row>
    <row r="289" spans="1:8" x14ac:dyDescent="0.25">
      <c r="A289" s="94">
        <v>286</v>
      </c>
      <c r="B289" s="97" t="s">
        <v>1145</v>
      </c>
      <c r="C289" s="98" t="s">
        <v>1170</v>
      </c>
      <c r="D289" s="98" t="s">
        <v>1171</v>
      </c>
      <c r="E289" s="98">
        <v>1970</v>
      </c>
      <c r="F289" s="95" t="s">
        <v>598</v>
      </c>
      <c r="G289" s="98">
        <v>51</v>
      </c>
      <c r="H289" s="98">
        <v>88</v>
      </c>
    </row>
    <row r="290" spans="1:8" x14ac:dyDescent="0.25">
      <c r="A290" s="94">
        <v>287</v>
      </c>
      <c r="B290" s="97" t="s">
        <v>1145</v>
      </c>
      <c r="C290" s="98" t="s">
        <v>933</v>
      </c>
      <c r="D290" s="98" t="s">
        <v>1129</v>
      </c>
      <c r="E290" s="98">
        <v>1970</v>
      </c>
      <c r="F290" s="95" t="s">
        <v>599</v>
      </c>
      <c r="G290" s="98">
        <v>51</v>
      </c>
      <c r="H290" s="98">
        <v>43</v>
      </c>
    </row>
    <row r="291" spans="1:8" x14ac:dyDescent="0.25">
      <c r="A291" s="94">
        <v>288</v>
      </c>
      <c r="B291" s="97" t="s">
        <v>1145</v>
      </c>
      <c r="C291" s="98" t="s">
        <v>961</v>
      </c>
      <c r="D291" s="98" t="s">
        <v>1172</v>
      </c>
      <c r="E291" s="98">
        <v>1971</v>
      </c>
      <c r="F291" s="95" t="s">
        <v>599</v>
      </c>
      <c r="G291" s="98">
        <v>51</v>
      </c>
      <c r="H291" s="98">
        <v>10</v>
      </c>
    </row>
    <row r="292" spans="1:8" x14ac:dyDescent="0.25">
      <c r="A292" s="94">
        <v>289</v>
      </c>
      <c r="B292" s="97" t="s">
        <v>1145</v>
      </c>
      <c r="C292" s="98" t="s">
        <v>961</v>
      </c>
      <c r="D292" s="98" t="s">
        <v>1173</v>
      </c>
      <c r="E292" s="98">
        <v>1971</v>
      </c>
      <c r="F292" s="95" t="s">
        <v>599</v>
      </c>
      <c r="G292" s="98">
        <v>51</v>
      </c>
      <c r="H292" s="98">
        <v>58</v>
      </c>
    </row>
    <row r="293" spans="1:8" x14ac:dyDescent="0.25">
      <c r="A293" s="94">
        <v>290</v>
      </c>
      <c r="B293" s="97" t="s">
        <v>1145</v>
      </c>
      <c r="C293" s="98" t="s">
        <v>962</v>
      </c>
      <c r="D293" s="98" t="s">
        <v>1174</v>
      </c>
      <c r="E293" s="98">
        <v>1971</v>
      </c>
      <c r="F293" s="95" t="s">
        <v>599</v>
      </c>
      <c r="G293" s="98">
        <v>51</v>
      </c>
      <c r="H293" s="98">
        <v>9</v>
      </c>
    </row>
    <row r="294" spans="1:8" x14ac:dyDescent="0.25">
      <c r="A294" s="94">
        <v>291</v>
      </c>
      <c r="B294" s="97" t="s">
        <v>1145</v>
      </c>
      <c r="C294" s="98" t="s">
        <v>935</v>
      </c>
      <c r="D294" s="98" t="s">
        <v>1175</v>
      </c>
      <c r="E294" s="98">
        <v>1971</v>
      </c>
      <c r="F294" s="95" t="s">
        <v>599</v>
      </c>
      <c r="G294" s="98">
        <v>51</v>
      </c>
      <c r="H294" s="98">
        <v>16</v>
      </c>
    </row>
    <row r="295" spans="1:8" x14ac:dyDescent="0.25">
      <c r="A295" s="94">
        <v>292</v>
      </c>
      <c r="B295" s="97" t="s">
        <v>1145</v>
      </c>
      <c r="C295" s="98" t="s">
        <v>1109</v>
      </c>
      <c r="D295" s="98" t="s">
        <v>1176</v>
      </c>
      <c r="E295" s="98">
        <v>1988</v>
      </c>
      <c r="F295" s="95" t="s">
        <v>599</v>
      </c>
      <c r="G295" s="98">
        <v>51</v>
      </c>
      <c r="H295" s="98">
        <v>27</v>
      </c>
    </row>
    <row r="296" spans="1:8" x14ac:dyDescent="0.25">
      <c r="A296" s="94">
        <v>293</v>
      </c>
      <c r="B296" s="97" t="s">
        <v>1145</v>
      </c>
      <c r="C296" s="98" t="s">
        <v>963</v>
      </c>
      <c r="D296" s="98" t="s">
        <v>1177</v>
      </c>
      <c r="E296" s="98">
        <v>1971</v>
      </c>
      <c r="F296" s="95" t="s">
        <v>599</v>
      </c>
      <c r="G296" s="98">
        <v>51</v>
      </c>
      <c r="H296" s="98">
        <v>17</v>
      </c>
    </row>
    <row r="297" spans="1:8" x14ac:dyDescent="0.25">
      <c r="A297" s="94">
        <v>294</v>
      </c>
      <c r="B297" s="97" t="s">
        <v>1145</v>
      </c>
      <c r="C297" s="98" t="s">
        <v>963</v>
      </c>
      <c r="D297" s="98" t="s">
        <v>1178</v>
      </c>
      <c r="E297" s="98">
        <v>1971</v>
      </c>
      <c r="F297" s="95" t="s">
        <v>599</v>
      </c>
      <c r="G297" s="98">
        <v>51</v>
      </c>
      <c r="H297" s="98">
        <v>146</v>
      </c>
    </row>
    <row r="298" spans="1:8" x14ac:dyDescent="0.25">
      <c r="A298" s="94">
        <v>295</v>
      </c>
      <c r="B298" s="97" t="s">
        <v>1145</v>
      </c>
      <c r="C298" s="98" t="s">
        <v>964</v>
      </c>
      <c r="D298" s="98" t="s">
        <v>1179</v>
      </c>
      <c r="E298" s="98">
        <v>1971</v>
      </c>
      <c r="F298" s="95" t="s">
        <v>599</v>
      </c>
      <c r="G298" s="98">
        <v>51</v>
      </c>
      <c r="H298" s="98">
        <v>13</v>
      </c>
    </row>
    <row r="299" spans="1:8" x14ac:dyDescent="0.25">
      <c r="A299" s="94">
        <v>296</v>
      </c>
      <c r="B299" s="97" t="s">
        <v>1145</v>
      </c>
      <c r="C299" s="98" t="s">
        <v>971</v>
      </c>
      <c r="D299" s="98" t="s">
        <v>1180</v>
      </c>
      <c r="E299" s="98">
        <v>1971</v>
      </c>
      <c r="F299" s="95" t="s">
        <v>599</v>
      </c>
      <c r="G299" s="98">
        <v>51</v>
      </c>
      <c r="H299" s="98">
        <v>10</v>
      </c>
    </row>
    <row r="300" spans="1:8" x14ac:dyDescent="0.25">
      <c r="A300" s="94">
        <v>297</v>
      </c>
      <c r="B300" s="97" t="s">
        <v>1145</v>
      </c>
      <c r="C300" s="98" t="s">
        <v>971</v>
      </c>
      <c r="D300" s="98" t="s">
        <v>1181</v>
      </c>
      <c r="E300" s="98">
        <v>1971</v>
      </c>
      <c r="F300" s="95" t="s">
        <v>599</v>
      </c>
      <c r="G300" s="98">
        <v>51</v>
      </c>
      <c r="H300" s="98">
        <v>30</v>
      </c>
    </row>
    <row r="301" spans="1:8" x14ac:dyDescent="0.25">
      <c r="A301" s="94">
        <v>298</v>
      </c>
      <c r="B301" s="97" t="s">
        <v>1145</v>
      </c>
      <c r="C301" s="98" t="s">
        <v>939</v>
      </c>
      <c r="D301" s="98" t="s">
        <v>1180</v>
      </c>
      <c r="E301" s="98">
        <v>1971</v>
      </c>
      <c r="F301" s="95" t="s">
        <v>599</v>
      </c>
      <c r="G301" s="98">
        <v>51</v>
      </c>
      <c r="H301" s="98">
        <v>15</v>
      </c>
    </row>
    <row r="302" spans="1:8" x14ac:dyDescent="0.25">
      <c r="A302" s="94">
        <v>299</v>
      </c>
      <c r="B302" s="97" t="s">
        <v>1145</v>
      </c>
      <c r="C302" s="98" t="s">
        <v>941</v>
      </c>
      <c r="D302" s="98" t="s">
        <v>1182</v>
      </c>
      <c r="E302" s="98">
        <v>1971</v>
      </c>
      <c r="F302" s="95" t="s">
        <v>599</v>
      </c>
      <c r="G302" s="98">
        <v>51</v>
      </c>
      <c r="H302" s="98">
        <v>60</v>
      </c>
    </row>
    <row r="303" spans="1:8" x14ac:dyDescent="0.25">
      <c r="A303" s="94">
        <v>300</v>
      </c>
      <c r="B303" s="97" t="s">
        <v>1145</v>
      </c>
      <c r="C303" s="98" t="s">
        <v>1159</v>
      </c>
      <c r="D303" s="98" t="s">
        <v>1183</v>
      </c>
      <c r="E303" s="98">
        <v>1983</v>
      </c>
      <c r="F303" s="95" t="s">
        <v>599</v>
      </c>
      <c r="G303" s="98">
        <v>51</v>
      </c>
      <c r="H303" s="98">
        <v>13</v>
      </c>
    </row>
    <row r="304" spans="1:8" x14ac:dyDescent="0.25">
      <c r="A304" s="94">
        <v>301</v>
      </c>
      <c r="B304" s="97" t="s">
        <v>1145</v>
      </c>
      <c r="C304" s="98" t="s">
        <v>1184</v>
      </c>
      <c r="D304" s="98" t="s">
        <v>1185</v>
      </c>
      <c r="E304" s="98">
        <v>1983</v>
      </c>
      <c r="F304" s="95" t="s">
        <v>599</v>
      </c>
      <c r="G304" s="98">
        <v>51</v>
      </c>
      <c r="H304" s="98">
        <v>12</v>
      </c>
    </row>
    <row r="305" spans="1:8" x14ac:dyDescent="0.25">
      <c r="A305" s="94">
        <v>302</v>
      </c>
      <c r="B305" s="97" t="s">
        <v>1145</v>
      </c>
      <c r="C305" s="98" t="s">
        <v>1161</v>
      </c>
      <c r="D305" s="98" t="s">
        <v>1186</v>
      </c>
      <c r="E305" s="98">
        <v>1978</v>
      </c>
      <c r="F305" s="95" t="s">
        <v>599</v>
      </c>
      <c r="G305" s="98">
        <v>51</v>
      </c>
      <c r="H305" s="98">
        <v>6</v>
      </c>
    </row>
    <row r="306" spans="1:8" x14ac:dyDescent="0.25">
      <c r="A306" s="94">
        <v>303</v>
      </c>
      <c r="B306" s="97" t="s">
        <v>1145</v>
      </c>
      <c r="C306" s="98" t="s">
        <v>884</v>
      </c>
      <c r="D306" s="98" t="s">
        <v>1187</v>
      </c>
      <c r="E306" s="98">
        <v>1970</v>
      </c>
      <c r="F306" s="95" t="s">
        <v>599</v>
      </c>
      <c r="G306" s="98">
        <v>51</v>
      </c>
      <c r="H306" s="98">
        <v>7</v>
      </c>
    </row>
    <row r="307" spans="1:8" x14ac:dyDescent="0.25">
      <c r="A307" s="94">
        <v>304</v>
      </c>
      <c r="B307" s="97" t="s">
        <v>1145</v>
      </c>
      <c r="C307" s="98" t="s">
        <v>1188</v>
      </c>
      <c r="D307" s="98" t="s">
        <v>1048</v>
      </c>
      <c r="E307" s="98">
        <v>1970</v>
      </c>
      <c r="F307" s="95" t="s">
        <v>599</v>
      </c>
      <c r="G307" s="98">
        <v>51</v>
      </c>
      <c r="H307" s="98">
        <v>7.5</v>
      </c>
    </row>
    <row r="308" spans="1:8" x14ac:dyDescent="0.25">
      <c r="A308" s="94">
        <v>305</v>
      </c>
      <c r="B308" s="97" t="s">
        <v>1145</v>
      </c>
      <c r="C308" s="98" t="s">
        <v>1104</v>
      </c>
      <c r="D308" s="98" t="s">
        <v>1014</v>
      </c>
      <c r="E308" s="98">
        <v>1970</v>
      </c>
      <c r="F308" s="95" t="s">
        <v>599</v>
      </c>
      <c r="G308" s="98">
        <v>51</v>
      </c>
      <c r="H308" s="98">
        <v>12.5</v>
      </c>
    </row>
    <row r="309" spans="1:8" x14ac:dyDescent="0.25">
      <c r="A309" s="94">
        <v>306</v>
      </c>
      <c r="B309" s="97" t="s">
        <v>1145</v>
      </c>
      <c r="C309" s="98" t="s">
        <v>1015</v>
      </c>
      <c r="D309" s="98" t="s">
        <v>1172</v>
      </c>
      <c r="E309" s="98">
        <v>1970</v>
      </c>
      <c r="F309" s="95" t="s">
        <v>599</v>
      </c>
      <c r="G309" s="98">
        <v>51</v>
      </c>
      <c r="H309" s="98">
        <v>10</v>
      </c>
    </row>
    <row r="310" spans="1:8" x14ac:dyDescent="0.25">
      <c r="A310" s="94">
        <v>307</v>
      </c>
      <c r="B310" s="97" t="s">
        <v>1145</v>
      </c>
      <c r="C310" s="98" t="s">
        <v>1015</v>
      </c>
      <c r="D310" s="98" t="s">
        <v>1173</v>
      </c>
      <c r="E310" s="98">
        <v>1970</v>
      </c>
      <c r="F310" s="95" t="s">
        <v>599</v>
      </c>
      <c r="G310" s="98">
        <v>51</v>
      </c>
      <c r="H310" s="98">
        <v>58</v>
      </c>
    </row>
    <row r="311" spans="1:8" x14ac:dyDescent="0.25">
      <c r="A311" s="94">
        <v>308</v>
      </c>
      <c r="B311" s="97" t="s">
        <v>1145</v>
      </c>
      <c r="C311" s="98" t="s">
        <v>1015</v>
      </c>
      <c r="D311" s="98" t="s">
        <v>1016</v>
      </c>
      <c r="E311" s="98">
        <v>1970</v>
      </c>
      <c r="F311" s="95" t="s">
        <v>599</v>
      </c>
      <c r="G311" s="98">
        <v>51</v>
      </c>
      <c r="H311" s="98">
        <v>51.5</v>
      </c>
    </row>
    <row r="312" spans="1:8" x14ac:dyDescent="0.25">
      <c r="A312" s="94">
        <v>309</v>
      </c>
      <c r="B312" s="97" t="s">
        <v>1145</v>
      </c>
      <c r="C312" s="98" t="s">
        <v>1017</v>
      </c>
      <c r="D312" s="98" t="s">
        <v>1174</v>
      </c>
      <c r="E312" s="98">
        <v>1970</v>
      </c>
      <c r="F312" s="95" t="s">
        <v>599</v>
      </c>
      <c r="G312" s="98">
        <v>51</v>
      </c>
      <c r="H312" s="98">
        <v>9</v>
      </c>
    </row>
    <row r="313" spans="1:8" x14ac:dyDescent="0.25">
      <c r="A313" s="94">
        <v>310</v>
      </c>
      <c r="B313" s="97" t="s">
        <v>1145</v>
      </c>
      <c r="C313" s="98" t="s">
        <v>1017</v>
      </c>
      <c r="D313" s="98" t="s">
        <v>1018</v>
      </c>
      <c r="E313" s="98">
        <v>1970</v>
      </c>
      <c r="F313" s="95" t="s">
        <v>599</v>
      </c>
      <c r="G313" s="98">
        <v>51</v>
      </c>
      <c r="H313" s="98">
        <v>70</v>
      </c>
    </row>
    <row r="314" spans="1:8" x14ac:dyDescent="0.25">
      <c r="A314" s="94">
        <v>311</v>
      </c>
      <c r="B314" s="97" t="s">
        <v>1145</v>
      </c>
      <c r="C314" s="98" t="s">
        <v>1052</v>
      </c>
      <c r="D314" s="98" t="s">
        <v>1175</v>
      </c>
      <c r="E314" s="98">
        <v>1971</v>
      </c>
      <c r="F314" s="95" t="s">
        <v>599</v>
      </c>
      <c r="G314" s="98">
        <v>51</v>
      </c>
      <c r="H314" s="98">
        <v>16</v>
      </c>
    </row>
    <row r="315" spans="1:8" x14ac:dyDescent="0.25">
      <c r="A315" s="94">
        <v>312</v>
      </c>
      <c r="B315" s="97" t="s">
        <v>1145</v>
      </c>
      <c r="C315" s="98" t="s">
        <v>1052</v>
      </c>
      <c r="D315" s="98" t="s">
        <v>1107</v>
      </c>
      <c r="E315" s="98">
        <v>1970</v>
      </c>
      <c r="F315" s="95" t="s">
        <v>599</v>
      </c>
      <c r="G315" s="98">
        <v>51</v>
      </c>
      <c r="H315" s="98">
        <v>46</v>
      </c>
    </row>
    <row r="316" spans="1:8" x14ac:dyDescent="0.25">
      <c r="A316" s="94">
        <v>313</v>
      </c>
      <c r="B316" s="97" t="s">
        <v>1145</v>
      </c>
      <c r="C316" s="98" t="s">
        <v>1111</v>
      </c>
      <c r="D316" s="98" t="s">
        <v>1176</v>
      </c>
      <c r="E316" s="98">
        <v>1988</v>
      </c>
      <c r="F316" s="95" t="s">
        <v>599</v>
      </c>
      <c r="G316" s="98">
        <v>51</v>
      </c>
      <c r="H316" s="98">
        <v>27</v>
      </c>
    </row>
    <row r="317" spans="1:8" x14ac:dyDescent="0.25">
      <c r="A317" s="94">
        <v>314</v>
      </c>
      <c r="B317" s="97" t="s">
        <v>1145</v>
      </c>
      <c r="C317" s="98" t="s">
        <v>1111</v>
      </c>
      <c r="D317" s="98" t="s">
        <v>1051</v>
      </c>
      <c r="E317" s="98">
        <v>1970</v>
      </c>
      <c r="F317" s="95" t="s">
        <v>599</v>
      </c>
      <c r="G317" s="98">
        <v>51</v>
      </c>
      <c r="H317" s="98">
        <v>41</v>
      </c>
    </row>
    <row r="318" spans="1:8" x14ac:dyDescent="0.25">
      <c r="A318" s="94">
        <v>315</v>
      </c>
      <c r="B318" s="97" t="s">
        <v>1145</v>
      </c>
      <c r="C318" s="98" t="s">
        <v>1105</v>
      </c>
      <c r="D318" s="98" t="s">
        <v>1189</v>
      </c>
      <c r="E318" s="98">
        <v>1970</v>
      </c>
      <c r="F318" s="95" t="s">
        <v>599</v>
      </c>
      <c r="G318" s="98">
        <v>51</v>
      </c>
      <c r="H318" s="98">
        <v>41</v>
      </c>
    </row>
    <row r="319" spans="1:8" x14ac:dyDescent="0.25">
      <c r="A319" s="94">
        <v>316</v>
      </c>
      <c r="B319" s="97" t="s">
        <v>1145</v>
      </c>
      <c r="C319" s="98" t="s">
        <v>1190</v>
      </c>
      <c r="D319" s="98" t="s">
        <v>1177</v>
      </c>
      <c r="E319" s="98">
        <v>1970</v>
      </c>
      <c r="F319" s="95" t="s">
        <v>599</v>
      </c>
      <c r="G319" s="98">
        <v>51</v>
      </c>
      <c r="H319" s="98">
        <v>17</v>
      </c>
    </row>
    <row r="320" spans="1:8" x14ac:dyDescent="0.25">
      <c r="A320" s="94">
        <v>317</v>
      </c>
      <c r="B320" s="97" t="s">
        <v>1145</v>
      </c>
      <c r="C320" s="98" t="s">
        <v>1190</v>
      </c>
      <c r="D320" s="98" t="s">
        <v>1191</v>
      </c>
      <c r="E320" s="98">
        <v>1970</v>
      </c>
      <c r="F320" s="95" t="s">
        <v>599</v>
      </c>
      <c r="G320" s="98">
        <v>51</v>
      </c>
      <c r="H320" s="98">
        <v>136</v>
      </c>
    </row>
    <row r="321" spans="1:8" x14ac:dyDescent="0.25">
      <c r="A321" s="94">
        <v>318</v>
      </c>
      <c r="B321" s="97" t="s">
        <v>1145</v>
      </c>
      <c r="C321" s="98" t="s">
        <v>1192</v>
      </c>
      <c r="D321" s="98" t="s">
        <v>1178</v>
      </c>
      <c r="E321" s="98">
        <v>1970</v>
      </c>
      <c r="F321" s="95" t="s">
        <v>599</v>
      </c>
      <c r="G321" s="98">
        <v>51</v>
      </c>
      <c r="H321" s="98">
        <v>10</v>
      </c>
    </row>
    <row r="322" spans="1:8" x14ac:dyDescent="0.25">
      <c r="A322" s="94">
        <v>319</v>
      </c>
      <c r="B322" s="97" t="s">
        <v>1145</v>
      </c>
      <c r="C322" s="98" t="s">
        <v>1192</v>
      </c>
      <c r="D322" s="98" t="s">
        <v>1164</v>
      </c>
      <c r="E322" s="98">
        <v>1970</v>
      </c>
      <c r="F322" s="95" t="s">
        <v>599</v>
      </c>
      <c r="G322" s="98">
        <v>51</v>
      </c>
      <c r="H322" s="98">
        <v>44</v>
      </c>
    </row>
    <row r="323" spans="1:8" x14ac:dyDescent="0.25">
      <c r="A323" s="94">
        <v>320</v>
      </c>
      <c r="B323" s="97" t="s">
        <v>1145</v>
      </c>
      <c r="C323" s="98" t="s">
        <v>884</v>
      </c>
      <c r="D323" s="98" t="s">
        <v>1193</v>
      </c>
      <c r="E323" s="98">
        <v>1970</v>
      </c>
      <c r="F323" s="95" t="s">
        <v>598</v>
      </c>
      <c r="G323" s="98">
        <v>40</v>
      </c>
      <c r="H323" s="98">
        <v>17</v>
      </c>
    </row>
    <row r="324" spans="1:8" x14ac:dyDescent="0.25">
      <c r="A324" s="94">
        <v>321</v>
      </c>
      <c r="B324" s="97" t="s">
        <v>1145</v>
      </c>
      <c r="C324" s="98" t="s">
        <v>933</v>
      </c>
      <c r="D324" s="98" t="s">
        <v>1194</v>
      </c>
      <c r="E324" s="98">
        <v>1970</v>
      </c>
      <c r="F324" s="95" t="s">
        <v>599</v>
      </c>
      <c r="G324" s="98">
        <v>40</v>
      </c>
      <c r="H324" s="98">
        <v>12</v>
      </c>
    </row>
    <row r="325" spans="1:8" x14ac:dyDescent="0.25">
      <c r="A325" s="94">
        <v>322</v>
      </c>
      <c r="B325" s="97" t="s">
        <v>1145</v>
      </c>
      <c r="C325" s="98" t="s">
        <v>934</v>
      </c>
      <c r="D325" s="98" t="s">
        <v>1195</v>
      </c>
      <c r="E325" s="98">
        <v>1970</v>
      </c>
      <c r="F325" s="95" t="s">
        <v>599</v>
      </c>
      <c r="G325" s="98">
        <v>40</v>
      </c>
      <c r="H325" s="98">
        <v>14</v>
      </c>
    </row>
    <row r="326" spans="1:8" x14ac:dyDescent="0.25">
      <c r="A326" s="94">
        <v>323</v>
      </c>
      <c r="B326" s="97" t="s">
        <v>1196</v>
      </c>
      <c r="C326" s="98" t="s">
        <v>1196</v>
      </c>
      <c r="D326" s="98" t="s">
        <v>1197</v>
      </c>
      <c r="E326" s="98">
        <v>1980</v>
      </c>
      <c r="F326" s="95" t="s">
        <v>598</v>
      </c>
      <c r="G326" s="98">
        <v>51</v>
      </c>
      <c r="H326" s="98">
        <v>2</v>
      </c>
    </row>
    <row r="327" spans="1:8" x14ac:dyDescent="0.25">
      <c r="A327" s="94">
        <v>324</v>
      </c>
      <c r="B327" s="97" t="s">
        <v>1198</v>
      </c>
      <c r="C327" s="98" t="s">
        <v>984</v>
      </c>
      <c r="D327" s="98" t="s">
        <v>890</v>
      </c>
      <c r="E327" s="98">
        <v>1975</v>
      </c>
      <c r="F327" s="95" t="s">
        <v>598</v>
      </c>
      <c r="G327" s="98">
        <v>150</v>
      </c>
      <c r="H327" s="98">
        <v>55</v>
      </c>
    </row>
    <row r="328" spans="1:8" x14ac:dyDescent="0.25">
      <c r="A328" s="94">
        <v>325</v>
      </c>
      <c r="B328" s="97" t="s">
        <v>1198</v>
      </c>
      <c r="C328" s="98" t="s">
        <v>866</v>
      </c>
      <c r="D328" s="98" t="s">
        <v>1147</v>
      </c>
      <c r="E328" s="98">
        <v>1975</v>
      </c>
      <c r="F328" s="95" t="s">
        <v>598</v>
      </c>
      <c r="G328" s="98">
        <v>150</v>
      </c>
      <c r="H328" s="98">
        <v>60</v>
      </c>
    </row>
    <row r="329" spans="1:8" x14ac:dyDescent="0.25">
      <c r="A329" s="94">
        <v>326</v>
      </c>
      <c r="B329" s="97" t="s">
        <v>1198</v>
      </c>
      <c r="C329" s="98" t="s">
        <v>868</v>
      </c>
      <c r="D329" s="98" t="s">
        <v>1187</v>
      </c>
      <c r="E329" s="98">
        <v>1975</v>
      </c>
      <c r="F329" s="95" t="s">
        <v>598</v>
      </c>
      <c r="G329" s="98">
        <v>150</v>
      </c>
      <c r="H329" s="98">
        <v>10</v>
      </c>
    </row>
    <row r="330" spans="1:8" x14ac:dyDescent="0.25">
      <c r="A330" s="94">
        <v>327</v>
      </c>
      <c r="B330" s="97" t="s">
        <v>1198</v>
      </c>
      <c r="C330" s="98" t="s">
        <v>933</v>
      </c>
      <c r="D330" s="98" t="s">
        <v>1148</v>
      </c>
      <c r="E330" s="98">
        <v>1975</v>
      </c>
      <c r="F330" s="95" t="s">
        <v>598</v>
      </c>
      <c r="G330" s="98">
        <v>150</v>
      </c>
      <c r="H330" s="98">
        <v>25</v>
      </c>
    </row>
    <row r="331" spans="1:8" x14ac:dyDescent="0.25">
      <c r="A331" s="94">
        <v>328</v>
      </c>
      <c r="B331" s="97" t="s">
        <v>1198</v>
      </c>
      <c r="C331" s="98" t="s">
        <v>929</v>
      </c>
      <c r="D331" s="98" t="s">
        <v>1199</v>
      </c>
      <c r="E331" s="98">
        <v>1975</v>
      </c>
      <c r="F331" s="95" t="s">
        <v>598</v>
      </c>
      <c r="G331" s="98">
        <v>150</v>
      </c>
      <c r="H331" s="98">
        <v>10</v>
      </c>
    </row>
    <row r="332" spans="1:8" x14ac:dyDescent="0.25">
      <c r="A332" s="94">
        <v>329</v>
      </c>
      <c r="B332" s="97" t="s">
        <v>1198</v>
      </c>
      <c r="C332" s="98" t="s">
        <v>930</v>
      </c>
      <c r="D332" s="98" t="s">
        <v>1200</v>
      </c>
      <c r="E332" s="98">
        <v>1975</v>
      </c>
      <c r="F332" s="95" t="s">
        <v>598</v>
      </c>
      <c r="G332" s="98">
        <v>150</v>
      </c>
      <c r="H332" s="98">
        <v>30</v>
      </c>
    </row>
    <row r="333" spans="1:8" x14ac:dyDescent="0.25">
      <c r="A333" s="94">
        <v>330</v>
      </c>
      <c r="B333" s="97" t="s">
        <v>1198</v>
      </c>
      <c r="C333" s="98" t="s">
        <v>1201</v>
      </c>
      <c r="D333" s="98" t="s">
        <v>1202</v>
      </c>
      <c r="E333" s="98">
        <v>1975</v>
      </c>
      <c r="F333" s="95" t="s">
        <v>598</v>
      </c>
      <c r="G333" s="98">
        <v>150</v>
      </c>
      <c r="H333" s="98">
        <v>8</v>
      </c>
    </row>
    <row r="334" spans="1:8" x14ac:dyDescent="0.25">
      <c r="A334" s="94">
        <v>331</v>
      </c>
      <c r="B334" s="97" t="s">
        <v>1198</v>
      </c>
      <c r="C334" s="98" t="s">
        <v>1203</v>
      </c>
      <c r="D334" s="98" t="s">
        <v>1204</v>
      </c>
      <c r="E334" s="98">
        <v>1975</v>
      </c>
      <c r="F334" s="95" t="s">
        <v>598</v>
      </c>
      <c r="G334" s="98">
        <v>150</v>
      </c>
      <c r="H334" s="98">
        <v>72</v>
      </c>
    </row>
    <row r="335" spans="1:8" x14ac:dyDescent="0.25">
      <c r="A335" s="94">
        <v>332</v>
      </c>
      <c r="B335" s="97" t="s">
        <v>1198</v>
      </c>
      <c r="C335" s="98" t="s">
        <v>931</v>
      </c>
      <c r="D335" s="98" t="s">
        <v>1205</v>
      </c>
      <c r="E335" s="98">
        <v>1975</v>
      </c>
      <c r="F335" s="95" t="s">
        <v>598</v>
      </c>
      <c r="G335" s="98">
        <v>150</v>
      </c>
      <c r="H335" s="98">
        <v>20</v>
      </c>
    </row>
    <row r="336" spans="1:8" x14ac:dyDescent="0.25">
      <c r="A336" s="94">
        <v>333</v>
      </c>
      <c r="B336" s="97" t="s">
        <v>1198</v>
      </c>
      <c r="C336" s="98" t="s">
        <v>1206</v>
      </c>
      <c r="D336" s="98" t="s">
        <v>1158</v>
      </c>
      <c r="E336" s="98">
        <v>1975</v>
      </c>
      <c r="F336" s="95" t="s">
        <v>598</v>
      </c>
      <c r="G336" s="98">
        <v>150</v>
      </c>
      <c r="H336" s="98">
        <v>26</v>
      </c>
    </row>
    <row r="337" spans="1:8" x14ac:dyDescent="0.25">
      <c r="A337" s="94">
        <v>334</v>
      </c>
      <c r="B337" s="97" t="s">
        <v>1198</v>
      </c>
      <c r="C337" s="98" t="s">
        <v>971</v>
      </c>
      <c r="D337" s="98" t="s">
        <v>1207</v>
      </c>
      <c r="E337" s="98">
        <v>1981</v>
      </c>
      <c r="F337" s="95" t="s">
        <v>598</v>
      </c>
      <c r="G337" s="98">
        <v>150</v>
      </c>
      <c r="H337" s="98">
        <v>15</v>
      </c>
    </row>
    <row r="338" spans="1:8" x14ac:dyDescent="0.25">
      <c r="A338" s="94">
        <v>335</v>
      </c>
      <c r="B338" s="97" t="s">
        <v>1198</v>
      </c>
      <c r="C338" s="98" t="s">
        <v>1208</v>
      </c>
      <c r="D338" s="98" t="s">
        <v>1128</v>
      </c>
      <c r="E338" s="98">
        <v>2018</v>
      </c>
      <c r="F338" s="95" t="s">
        <v>599</v>
      </c>
      <c r="G338" s="98">
        <v>150</v>
      </c>
      <c r="H338" s="98">
        <v>28</v>
      </c>
    </row>
    <row r="339" spans="1:8" x14ac:dyDescent="0.25">
      <c r="A339" s="94">
        <v>336</v>
      </c>
      <c r="B339" s="97" t="s">
        <v>1198</v>
      </c>
      <c r="C339" s="98" t="s">
        <v>884</v>
      </c>
      <c r="D339" s="98" t="s">
        <v>1129</v>
      </c>
      <c r="E339" s="98">
        <v>1993</v>
      </c>
      <c r="F339" s="95" t="s">
        <v>599</v>
      </c>
      <c r="G339" s="98">
        <v>150</v>
      </c>
      <c r="H339" s="98">
        <v>35</v>
      </c>
    </row>
    <row r="340" spans="1:8" x14ac:dyDescent="0.25">
      <c r="A340" s="94">
        <v>337</v>
      </c>
      <c r="B340" s="97" t="s">
        <v>1198</v>
      </c>
      <c r="C340" s="98" t="s">
        <v>934</v>
      </c>
      <c r="D340" s="98" t="s">
        <v>1088</v>
      </c>
      <c r="E340" s="98">
        <v>1993</v>
      </c>
      <c r="F340" s="95" t="s">
        <v>599</v>
      </c>
      <c r="G340" s="98">
        <v>150</v>
      </c>
      <c r="H340" s="98">
        <v>120</v>
      </c>
    </row>
    <row r="341" spans="1:8" x14ac:dyDescent="0.25">
      <c r="A341" s="94">
        <v>338</v>
      </c>
      <c r="B341" s="97" t="s">
        <v>1198</v>
      </c>
      <c r="C341" s="98" t="s">
        <v>1090</v>
      </c>
      <c r="D341" s="98" t="s">
        <v>1154</v>
      </c>
      <c r="E341" s="98">
        <v>1993</v>
      </c>
      <c r="F341" s="95" t="s">
        <v>599</v>
      </c>
      <c r="G341" s="98">
        <v>150</v>
      </c>
      <c r="H341" s="98">
        <v>65</v>
      </c>
    </row>
    <row r="342" spans="1:8" x14ac:dyDescent="0.25">
      <c r="A342" s="94">
        <v>339</v>
      </c>
      <c r="B342" s="97" t="s">
        <v>1198</v>
      </c>
      <c r="C342" s="98" t="s">
        <v>884</v>
      </c>
      <c r="D342" s="98" t="s">
        <v>1156</v>
      </c>
      <c r="E342" s="98">
        <v>1975</v>
      </c>
      <c r="F342" s="95" t="s">
        <v>599</v>
      </c>
      <c r="G342" s="98">
        <v>150</v>
      </c>
      <c r="H342" s="98">
        <v>76.5</v>
      </c>
    </row>
    <row r="343" spans="1:8" x14ac:dyDescent="0.25">
      <c r="A343" s="94">
        <v>340</v>
      </c>
      <c r="B343" s="97" t="s">
        <v>1198</v>
      </c>
      <c r="C343" s="98" t="s">
        <v>935</v>
      </c>
      <c r="D343" s="98" t="s">
        <v>1108</v>
      </c>
      <c r="E343" s="98">
        <v>1975</v>
      </c>
      <c r="F343" s="95" t="s">
        <v>599</v>
      </c>
      <c r="G343" s="98">
        <v>150</v>
      </c>
      <c r="H343" s="98">
        <v>112</v>
      </c>
    </row>
    <row r="344" spans="1:8" x14ac:dyDescent="0.25">
      <c r="A344" s="94">
        <v>341</v>
      </c>
      <c r="B344" s="97" t="s">
        <v>1198</v>
      </c>
      <c r="C344" s="98" t="s">
        <v>1109</v>
      </c>
      <c r="D344" s="98" t="s">
        <v>1157</v>
      </c>
      <c r="E344" s="98">
        <v>1975</v>
      </c>
      <c r="F344" s="95" t="s">
        <v>599</v>
      </c>
      <c r="G344" s="98">
        <v>150</v>
      </c>
      <c r="H344" s="98">
        <v>40</v>
      </c>
    </row>
    <row r="345" spans="1:8" x14ac:dyDescent="0.25">
      <c r="A345" s="94">
        <v>342</v>
      </c>
      <c r="B345" s="97" t="s">
        <v>1198</v>
      </c>
      <c r="C345" s="98" t="s">
        <v>961</v>
      </c>
      <c r="D345" s="98" t="s">
        <v>1155</v>
      </c>
      <c r="E345" s="98">
        <v>1985</v>
      </c>
      <c r="F345" s="95" t="s">
        <v>599</v>
      </c>
      <c r="G345" s="98">
        <v>100</v>
      </c>
      <c r="H345" s="98">
        <v>45</v>
      </c>
    </row>
    <row r="346" spans="1:8" x14ac:dyDescent="0.25">
      <c r="A346" s="94">
        <v>343</v>
      </c>
      <c r="B346" s="97" t="s">
        <v>1198</v>
      </c>
      <c r="C346" s="98" t="s">
        <v>962</v>
      </c>
      <c r="D346" s="98" t="s">
        <v>1209</v>
      </c>
      <c r="E346" s="98">
        <v>1985</v>
      </c>
      <c r="F346" s="95" t="s">
        <v>599</v>
      </c>
      <c r="G346" s="98">
        <v>100</v>
      </c>
      <c r="H346" s="98">
        <v>80</v>
      </c>
    </row>
    <row r="347" spans="1:8" x14ac:dyDescent="0.25">
      <c r="A347" s="94">
        <v>344</v>
      </c>
      <c r="B347" s="97" t="s">
        <v>1198</v>
      </c>
      <c r="C347" s="98" t="s">
        <v>1208</v>
      </c>
      <c r="D347" s="98" t="s">
        <v>1210</v>
      </c>
      <c r="E347" s="98">
        <v>2018</v>
      </c>
      <c r="F347" s="95" t="s">
        <v>599</v>
      </c>
      <c r="G347" s="98">
        <v>100</v>
      </c>
      <c r="H347" s="98">
        <v>28</v>
      </c>
    </row>
    <row r="348" spans="1:8" x14ac:dyDescent="0.25">
      <c r="A348" s="94">
        <v>345</v>
      </c>
      <c r="B348" s="97" t="s">
        <v>1198</v>
      </c>
      <c r="C348" s="98" t="s">
        <v>1211</v>
      </c>
      <c r="D348" s="98" t="s">
        <v>1212</v>
      </c>
      <c r="E348" s="98">
        <v>1978</v>
      </c>
      <c r="F348" s="95" t="s">
        <v>599</v>
      </c>
      <c r="G348" s="98">
        <v>100</v>
      </c>
      <c r="H348" s="98">
        <v>45</v>
      </c>
    </row>
    <row r="349" spans="1:8" x14ac:dyDescent="0.25">
      <c r="A349" s="94">
        <v>346</v>
      </c>
      <c r="B349" s="97" t="s">
        <v>1198</v>
      </c>
      <c r="C349" s="98" t="s">
        <v>1213</v>
      </c>
      <c r="D349" s="98" t="s">
        <v>1214</v>
      </c>
      <c r="E349" s="98">
        <v>1978</v>
      </c>
      <c r="F349" s="95" t="s">
        <v>599</v>
      </c>
      <c r="G349" s="98">
        <v>100</v>
      </c>
      <c r="H349" s="98">
        <v>85</v>
      </c>
    </row>
    <row r="350" spans="1:8" x14ac:dyDescent="0.25">
      <c r="A350" s="94">
        <v>347</v>
      </c>
      <c r="B350" s="97" t="s">
        <v>1198</v>
      </c>
      <c r="C350" s="98" t="s">
        <v>1215</v>
      </c>
      <c r="D350" s="98" t="s">
        <v>1216</v>
      </c>
      <c r="E350" s="98">
        <v>1978</v>
      </c>
      <c r="F350" s="95" t="s">
        <v>599</v>
      </c>
      <c r="G350" s="98">
        <v>100</v>
      </c>
      <c r="H350" s="98">
        <v>36</v>
      </c>
    </row>
    <row r="351" spans="1:8" x14ac:dyDescent="0.25">
      <c r="A351" s="94">
        <v>348</v>
      </c>
      <c r="B351" s="97" t="s">
        <v>1198</v>
      </c>
      <c r="C351" s="98" t="s">
        <v>1217</v>
      </c>
      <c r="D351" s="98" t="s">
        <v>1218</v>
      </c>
      <c r="E351" s="98">
        <v>1978</v>
      </c>
      <c r="F351" s="95" t="s">
        <v>599</v>
      </c>
      <c r="G351" s="98">
        <v>100</v>
      </c>
      <c r="H351" s="98">
        <v>65</v>
      </c>
    </row>
    <row r="352" spans="1:8" x14ac:dyDescent="0.25">
      <c r="A352" s="94">
        <v>349</v>
      </c>
      <c r="B352" s="97" t="s">
        <v>1198</v>
      </c>
      <c r="C352" s="98" t="s">
        <v>1215</v>
      </c>
      <c r="D352" s="98" t="s">
        <v>1214</v>
      </c>
      <c r="E352" s="98">
        <v>1978</v>
      </c>
      <c r="F352" s="95" t="s">
        <v>599</v>
      </c>
      <c r="G352" s="98">
        <v>100</v>
      </c>
      <c r="H352" s="98">
        <v>13</v>
      </c>
    </row>
    <row r="353" spans="1:8" x14ac:dyDescent="0.25">
      <c r="A353" s="94">
        <v>350</v>
      </c>
      <c r="B353" s="97" t="s">
        <v>1198</v>
      </c>
      <c r="C353" s="98" t="s">
        <v>934</v>
      </c>
      <c r="D353" s="98" t="s">
        <v>1219</v>
      </c>
      <c r="E353" s="98">
        <v>1978</v>
      </c>
      <c r="F353" s="95" t="s">
        <v>599</v>
      </c>
      <c r="G353" s="98">
        <v>81</v>
      </c>
      <c r="H353" s="98">
        <v>29</v>
      </c>
    </row>
    <row r="354" spans="1:8" x14ac:dyDescent="0.25">
      <c r="A354" s="94">
        <v>351</v>
      </c>
      <c r="B354" s="97" t="s">
        <v>1198</v>
      </c>
      <c r="C354" s="98" t="s">
        <v>934</v>
      </c>
      <c r="D354" s="98" t="s">
        <v>1220</v>
      </c>
      <c r="E354" s="98">
        <v>1980</v>
      </c>
      <c r="F354" s="95" t="s">
        <v>599</v>
      </c>
      <c r="G354" s="98">
        <v>81</v>
      </c>
      <c r="H354" s="98">
        <v>85</v>
      </c>
    </row>
    <row r="355" spans="1:8" x14ac:dyDescent="0.25">
      <c r="A355" s="94">
        <v>352</v>
      </c>
      <c r="B355" s="97" t="s">
        <v>1198</v>
      </c>
      <c r="C355" s="98" t="s">
        <v>1109</v>
      </c>
      <c r="D355" s="98" t="s">
        <v>1221</v>
      </c>
      <c r="E355" s="98">
        <v>1975</v>
      </c>
      <c r="F355" s="95" t="s">
        <v>599</v>
      </c>
      <c r="G355" s="98">
        <v>81</v>
      </c>
      <c r="H355" s="98">
        <v>465</v>
      </c>
    </row>
    <row r="356" spans="1:8" x14ac:dyDescent="0.25">
      <c r="A356" s="94">
        <v>353</v>
      </c>
      <c r="B356" s="97" t="s">
        <v>1198</v>
      </c>
      <c r="C356" s="98" t="s">
        <v>936</v>
      </c>
      <c r="D356" s="98" t="s">
        <v>1222</v>
      </c>
      <c r="E356" s="98">
        <v>1975</v>
      </c>
      <c r="F356" s="95" t="s">
        <v>599</v>
      </c>
      <c r="G356" s="98">
        <v>69</v>
      </c>
      <c r="H356" s="98">
        <v>5</v>
      </c>
    </row>
    <row r="357" spans="1:8" x14ac:dyDescent="0.25">
      <c r="A357" s="94">
        <v>354</v>
      </c>
      <c r="B357" s="97" t="s">
        <v>1198</v>
      </c>
      <c r="C357" s="98" t="s">
        <v>964</v>
      </c>
      <c r="D357" s="98" t="s">
        <v>1223</v>
      </c>
      <c r="E357" s="98">
        <v>1975</v>
      </c>
      <c r="F357" s="95" t="s">
        <v>598</v>
      </c>
      <c r="G357" s="98">
        <v>51</v>
      </c>
      <c r="H357" s="98">
        <v>10</v>
      </c>
    </row>
    <row r="358" spans="1:8" x14ac:dyDescent="0.25">
      <c r="A358" s="94">
        <v>355</v>
      </c>
      <c r="B358" s="97" t="s">
        <v>1198</v>
      </c>
      <c r="C358" s="98" t="s">
        <v>964</v>
      </c>
      <c r="D358" s="98" t="s">
        <v>1224</v>
      </c>
      <c r="E358" s="98">
        <v>1981</v>
      </c>
      <c r="F358" s="95" t="s">
        <v>598</v>
      </c>
      <c r="G358" s="98">
        <v>51</v>
      </c>
      <c r="H358" s="98">
        <v>8</v>
      </c>
    </row>
    <row r="359" spans="1:8" x14ac:dyDescent="0.25">
      <c r="A359" s="94">
        <v>356</v>
      </c>
      <c r="B359" s="97" t="s">
        <v>1198</v>
      </c>
      <c r="C359" s="98" t="s">
        <v>1090</v>
      </c>
      <c r="D359" s="98" t="s">
        <v>1225</v>
      </c>
      <c r="E359" s="98">
        <v>1988</v>
      </c>
      <c r="F359" s="95" t="s">
        <v>599</v>
      </c>
      <c r="G359" s="98">
        <v>51</v>
      </c>
      <c r="H359" s="98">
        <v>22</v>
      </c>
    </row>
    <row r="360" spans="1:8" x14ac:dyDescent="0.25">
      <c r="A360" s="94">
        <v>357</v>
      </c>
      <c r="B360" s="97" t="s">
        <v>1198</v>
      </c>
      <c r="C360" s="98" t="s">
        <v>961</v>
      </c>
      <c r="D360" s="98" t="s">
        <v>1226</v>
      </c>
      <c r="E360" s="98">
        <v>1992</v>
      </c>
      <c r="F360" s="95" t="s">
        <v>599</v>
      </c>
      <c r="G360" s="98">
        <v>51</v>
      </c>
      <c r="H360" s="98">
        <v>6</v>
      </c>
    </row>
    <row r="361" spans="1:8" x14ac:dyDescent="0.25">
      <c r="A361" s="94">
        <v>358</v>
      </c>
      <c r="B361" s="97" t="s">
        <v>1198</v>
      </c>
      <c r="C361" s="98" t="s">
        <v>961</v>
      </c>
      <c r="D361" s="98" t="s">
        <v>1227</v>
      </c>
      <c r="E361" s="98">
        <v>1994</v>
      </c>
      <c r="F361" s="95" t="s">
        <v>599</v>
      </c>
      <c r="G361" s="98">
        <v>51</v>
      </c>
      <c r="H361" s="98">
        <v>26</v>
      </c>
    </row>
    <row r="362" spans="1:8" x14ac:dyDescent="0.25">
      <c r="A362" s="94">
        <v>359</v>
      </c>
      <c r="B362" s="97" t="s">
        <v>1198</v>
      </c>
      <c r="C362" s="98" t="s">
        <v>1206</v>
      </c>
      <c r="D362" s="98" t="s">
        <v>1228</v>
      </c>
      <c r="E362" s="98">
        <v>1995</v>
      </c>
      <c r="F362" s="95" t="s">
        <v>599</v>
      </c>
      <c r="G362" s="98">
        <v>51</v>
      </c>
      <c r="H362" s="98">
        <v>40</v>
      </c>
    </row>
    <row r="363" spans="1:8" x14ac:dyDescent="0.25">
      <c r="A363" s="94">
        <v>360</v>
      </c>
      <c r="B363" s="97" t="s">
        <v>1198</v>
      </c>
      <c r="C363" s="98" t="s">
        <v>963</v>
      </c>
      <c r="D363" s="98" t="s">
        <v>1149</v>
      </c>
      <c r="E363" s="98">
        <v>1981</v>
      </c>
      <c r="F363" s="95" t="s">
        <v>599</v>
      </c>
      <c r="G363" s="98">
        <v>51</v>
      </c>
      <c r="H363" s="98">
        <v>35</v>
      </c>
    </row>
    <row r="364" spans="1:8" x14ac:dyDescent="0.25">
      <c r="A364" s="94">
        <v>361</v>
      </c>
      <c r="B364" s="97" t="s">
        <v>1198</v>
      </c>
      <c r="C364" s="98" t="s">
        <v>964</v>
      </c>
      <c r="D364" s="98" t="s">
        <v>1179</v>
      </c>
      <c r="E364" s="98">
        <v>1981</v>
      </c>
      <c r="F364" s="95" t="s">
        <v>599</v>
      </c>
      <c r="G364" s="98">
        <v>51</v>
      </c>
      <c r="H364" s="98">
        <v>63</v>
      </c>
    </row>
    <row r="365" spans="1:8" x14ac:dyDescent="0.25">
      <c r="A365" s="94">
        <v>362</v>
      </c>
      <c r="B365" s="97" t="s">
        <v>1198</v>
      </c>
      <c r="C365" s="98" t="s">
        <v>963</v>
      </c>
      <c r="D365" s="98" t="s">
        <v>1229</v>
      </c>
      <c r="E365" s="98">
        <v>1986</v>
      </c>
      <c r="F365" s="95" t="s">
        <v>599</v>
      </c>
      <c r="G365" s="98">
        <v>51</v>
      </c>
      <c r="H365" s="98">
        <v>62</v>
      </c>
    </row>
    <row r="366" spans="1:8" x14ac:dyDescent="0.25">
      <c r="A366" s="94">
        <v>363</v>
      </c>
      <c r="B366" s="97" t="s">
        <v>1198</v>
      </c>
      <c r="C366" s="98" t="s">
        <v>1230</v>
      </c>
      <c r="D366" s="98" t="s">
        <v>1231</v>
      </c>
      <c r="E366" s="98">
        <v>1985</v>
      </c>
      <c r="F366" s="95" t="s">
        <v>599</v>
      </c>
      <c r="G366" s="98">
        <v>51</v>
      </c>
      <c r="H366" s="98">
        <v>45</v>
      </c>
    </row>
    <row r="367" spans="1:8" x14ac:dyDescent="0.25">
      <c r="A367" s="94">
        <v>364</v>
      </c>
      <c r="B367" s="97" t="s">
        <v>1198</v>
      </c>
      <c r="C367" s="98" t="s">
        <v>1232</v>
      </c>
      <c r="D367" s="98" t="s">
        <v>1209</v>
      </c>
      <c r="E367" s="98">
        <v>1985</v>
      </c>
      <c r="F367" s="95" t="s">
        <v>599</v>
      </c>
      <c r="G367" s="98">
        <v>51</v>
      </c>
      <c r="H367" s="98">
        <v>80</v>
      </c>
    </row>
    <row r="368" spans="1:8" x14ac:dyDescent="0.25">
      <c r="A368" s="94">
        <v>365</v>
      </c>
      <c r="B368" s="97" t="s">
        <v>1198</v>
      </c>
      <c r="C368" s="98" t="s">
        <v>933</v>
      </c>
      <c r="D368" s="98" t="s">
        <v>1233</v>
      </c>
      <c r="E368" s="98">
        <v>1986</v>
      </c>
      <c r="F368" s="95" t="s">
        <v>598</v>
      </c>
      <c r="G368" s="98">
        <v>27</v>
      </c>
      <c r="H368" s="98">
        <v>20</v>
      </c>
    </row>
    <row r="369" spans="1:8" x14ac:dyDescent="0.25">
      <c r="A369" s="94">
        <v>366</v>
      </c>
      <c r="B369" s="97" t="s">
        <v>1198</v>
      </c>
      <c r="C369" s="98" t="s">
        <v>971</v>
      </c>
      <c r="D369" s="98" t="s">
        <v>1234</v>
      </c>
      <c r="E369" s="98">
        <v>1981</v>
      </c>
      <c r="F369" s="95" t="s">
        <v>598</v>
      </c>
      <c r="G369" s="98">
        <v>27</v>
      </c>
      <c r="H369" s="98">
        <v>15</v>
      </c>
    </row>
    <row r="370" spans="1:8" x14ac:dyDescent="0.25">
      <c r="A370" s="94">
        <v>367</v>
      </c>
      <c r="B370" s="97" t="s">
        <v>1198</v>
      </c>
      <c r="C370" s="98" t="s">
        <v>935</v>
      </c>
      <c r="D370" s="98" t="s">
        <v>1235</v>
      </c>
      <c r="E370" s="98">
        <v>1986</v>
      </c>
      <c r="F370" s="95" t="s">
        <v>599</v>
      </c>
      <c r="G370" s="98">
        <v>27</v>
      </c>
      <c r="H370" s="98">
        <v>6</v>
      </c>
    </row>
    <row r="371" spans="1:8" x14ac:dyDescent="0.25">
      <c r="A371" s="94">
        <v>368</v>
      </c>
      <c r="B371" s="97" t="s">
        <v>1198</v>
      </c>
      <c r="C371" s="98" t="s">
        <v>937</v>
      </c>
      <c r="D371" s="98" t="s">
        <v>1236</v>
      </c>
      <c r="E371" s="98">
        <v>2021</v>
      </c>
      <c r="F371" s="95" t="s">
        <v>599</v>
      </c>
      <c r="G371" s="98">
        <v>27</v>
      </c>
      <c r="H371" s="98">
        <v>41</v>
      </c>
    </row>
    <row r="372" spans="1:8" x14ac:dyDescent="0.25">
      <c r="A372" s="94">
        <v>369</v>
      </c>
      <c r="B372" s="97" t="s">
        <v>1198</v>
      </c>
      <c r="C372" s="98" t="s">
        <v>866</v>
      </c>
      <c r="D372" s="98" t="s">
        <v>1237</v>
      </c>
      <c r="E372" s="98">
        <v>1986</v>
      </c>
      <c r="F372" s="95" t="s">
        <v>599</v>
      </c>
      <c r="G372" s="98">
        <v>27</v>
      </c>
      <c r="H372" s="98">
        <v>15</v>
      </c>
    </row>
    <row r="373" spans="1:8" x14ac:dyDescent="0.25">
      <c r="A373" s="94">
        <v>370</v>
      </c>
      <c r="B373" s="97" t="s">
        <v>1198</v>
      </c>
      <c r="C373" s="98" t="s">
        <v>866</v>
      </c>
      <c r="D373" s="98" t="s">
        <v>1238</v>
      </c>
      <c r="E373" s="98">
        <v>1986</v>
      </c>
      <c r="F373" s="95" t="s">
        <v>599</v>
      </c>
      <c r="G373" s="98">
        <v>27</v>
      </c>
      <c r="H373" s="98">
        <v>12</v>
      </c>
    </row>
    <row r="374" spans="1:8" x14ac:dyDescent="0.25">
      <c r="A374" s="94">
        <v>371</v>
      </c>
      <c r="B374" s="97" t="s">
        <v>1198</v>
      </c>
      <c r="C374" s="98" t="s">
        <v>868</v>
      </c>
      <c r="D374" s="98" t="s">
        <v>1239</v>
      </c>
      <c r="E374" s="98">
        <v>1986</v>
      </c>
      <c r="F374" s="95" t="s">
        <v>599</v>
      </c>
      <c r="G374" s="98">
        <v>27</v>
      </c>
      <c r="H374" s="98">
        <v>26</v>
      </c>
    </row>
    <row r="375" spans="1:8" x14ac:dyDescent="0.25">
      <c r="A375" s="94">
        <v>372</v>
      </c>
      <c r="B375" s="97" t="s">
        <v>1198</v>
      </c>
      <c r="C375" s="98" t="s">
        <v>1240</v>
      </c>
      <c r="D375" s="98" t="s">
        <v>1241</v>
      </c>
      <c r="E375" s="98">
        <v>1986</v>
      </c>
      <c r="F375" s="95" t="s">
        <v>599</v>
      </c>
      <c r="G375" s="98">
        <v>27</v>
      </c>
      <c r="H375" s="98">
        <v>6</v>
      </c>
    </row>
    <row r="376" spans="1:8" x14ac:dyDescent="0.25">
      <c r="A376" s="94">
        <v>373</v>
      </c>
      <c r="B376" s="97" t="s">
        <v>1198</v>
      </c>
      <c r="C376" s="98" t="s">
        <v>929</v>
      </c>
      <c r="D376" s="98" t="s">
        <v>1242</v>
      </c>
      <c r="E376" s="98">
        <v>1986</v>
      </c>
      <c r="F376" s="95" t="s">
        <v>599</v>
      </c>
      <c r="G376" s="98">
        <v>27</v>
      </c>
      <c r="H376" s="98">
        <v>24</v>
      </c>
    </row>
    <row r="377" spans="1:8" x14ac:dyDescent="0.25">
      <c r="A377" s="94">
        <v>374</v>
      </c>
      <c r="B377" s="97" t="s">
        <v>1198</v>
      </c>
      <c r="C377" s="98" t="s">
        <v>930</v>
      </c>
      <c r="D377" s="98" t="s">
        <v>1243</v>
      </c>
      <c r="E377" s="98">
        <v>1986</v>
      </c>
      <c r="F377" s="95" t="s">
        <v>599</v>
      </c>
      <c r="G377" s="98">
        <v>27</v>
      </c>
      <c r="H377" s="98">
        <v>13</v>
      </c>
    </row>
    <row r="378" spans="1:8" x14ac:dyDescent="0.25">
      <c r="A378" s="94">
        <v>375</v>
      </c>
      <c r="B378" s="97" t="s">
        <v>1198</v>
      </c>
      <c r="C378" s="98" t="s">
        <v>1201</v>
      </c>
      <c r="D378" s="98" t="s">
        <v>1244</v>
      </c>
      <c r="E378" s="98">
        <v>1986</v>
      </c>
      <c r="F378" s="95" t="s">
        <v>599</v>
      </c>
      <c r="G378" s="98">
        <v>27</v>
      </c>
      <c r="H378" s="98">
        <v>25</v>
      </c>
    </row>
    <row r="379" spans="1:8" x14ac:dyDescent="0.25">
      <c r="A379" s="94">
        <v>376</v>
      </c>
      <c r="B379" s="97" t="s">
        <v>1198</v>
      </c>
      <c r="C379" s="98" t="s">
        <v>1203</v>
      </c>
      <c r="D379" s="98" t="s">
        <v>1245</v>
      </c>
      <c r="E379" s="98">
        <v>1986</v>
      </c>
      <c r="F379" s="95" t="s">
        <v>599</v>
      </c>
      <c r="G379" s="98">
        <v>27</v>
      </c>
      <c r="H379" s="98">
        <v>15</v>
      </c>
    </row>
    <row r="380" spans="1:8" x14ac:dyDescent="0.25">
      <c r="A380" s="94">
        <v>377</v>
      </c>
      <c r="B380" s="97" t="s">
        <v>1198</v>
      </c>
      <c r="C380" s="98" t="s">
        <v>931</v>
      </c>
      <c r="D380" s="98" t="s">
        <v>1246</v>
      </c>
      <c r="E380" s="98">
        <v>1986</v>
      </c>
      <c r="F380" s="95" t="s">
        <v>599</v>
      </c>
      <c r="G380" s="98">
        <v>27</v>
      </c>
      <c r="H380" s="98">
        <v>12</v>
      </c>
    </row>
    <row r="381" spans="1:8" x14ac:dyDescent="0.25">
      <c r="A381" s="94">
        <v>378</v>
      </c>
      <c r="B381" s="97" t="s">
        <v>1198</v>
      </c>
      <c r="C381" s="98" t="s">
        <v>931</v>
      </c>
      <c r="D381" s="98" t="s">
        <v>1247</v>
      </c>
      <c r="E381" s="98">
        <v>1986</v>
      </c>
      <c r="F381" s="95" t="s">
        <v>599</v>
      </c>
      <c r="G381" s="98">
        <v>27</v>
      </c>
      <c r="H381" s="98">
        <v>20</v>
      </c>
    </row>
    <row r="382" spans="1:8" x14ac:dyDescent="0.25">
      <c r="A382" s="94">
        <v>379</v>
      </c>
      <c r="B382" s="97" t="s">
        <v>1198</v>
      </c>
      <c r="C382" s="98" t="s">
        <v>1213</v>
      </c>
      <c r="D382" s="98" t="s">
        <v>1219</v>
      </c>
      <c r="E382" s="98">
        <v>1978</v>
      </c>
      <c r="F382" s="95" t="s">
        <v>599</v>
      </c>
      <c r="G382" s="98">
        <v>27</v>
      </c>
      <c r="H382" s="98">
        <v>29</v>
      </c>
    </row>
    <row r="383" spans="1:8" x14ac:dyDescent="0.25">
      <c r="A383" s="94">
        <v>380</v>
      </c>
      <c r="B383" s="97" t="s">
        <v>1198</v>
      </c>
      <c r="C383" s="98" t="s">
        <v>1215</v>
      </c>
      <c r="D383" s="98" t="s">
        <v>1220</v>
      </c>
      <c r="E383" s="98">
        <v>1978</v>
      </c>
      <c r="F383" s="95" t="s">
        <v>599</v>
      </c>
      <c r="G383" s="98">
        <v>27</v>
      </c>
      <c r="H383" s="98">
        <v>5</v>
      </c>
    </row>
    <row r="384" spans="1:8" x14ac:dyDescent="0.25">
      <c r="A384" s="94">
        <v>381</v>
      </c>
      <c r="B384" s="97" t="s">
        <v>1198</v>
      </c>
      <c r="C384" s="98" t="s">
        <v>936</v>
      </c>
      <c r="D384" s="98" t="s">
        <v>1248</v>
      </c>
      <c r="E384" s="98">
        <v>1975</v>
      </c>
      <c r="F384" s="95" t="s">
        <v>599</v>
      </c>
      <c r="G384" s="98">
        <v>27</v>
      </c>
      <c r="H384" s="98">
        <v>35</v>
      </c>
    </row>
    <row r="385" spans="1:8" ht="26.4" x14ac:dyDescent="0.25">
      <c r="A385" s="94">
        <v>382</v>
      </c>
      <c r="B385" s="97" t="s">
        <v>1249</v>
      </c>
      <c r="C385" s="98" t="s">
        <v>1250</v>
      </c>
      <c r="D385" s="98" t="s">
        <v>890</v>
      </c>
      <c r="E385" s="98">
        <v>1991</v>
      </c>
      <c r="F385" s="95" t="s">
        <v>599</v>
      </c>
      <c r="G385" s="98">
        <v>100</v>
      </c>
      <c r="H385" s="98">
        <v>52</v>
      </c>
    </row>
    <row r="386" spans="1:8" ht="26.4" x14ac:dyDescent="0.25">
      <c r="A386" s="94">
        <v>383</v>
      </c>
      <c r="B386" s="97" t="s">
        <v>1249</v>
      </c>
      <c r="C386" s="98" t="s">
        <v>866</v>
      </c>
      <c r="D386" s="98" t="s">
        <v>1147</v>
      </c>
      <c r="E386" s="98">
        <v>1978</v>
      </c>
      <c r="F386" s="95" t="s">
        <v>598</v>
      </c>
      <c r="G386" s="98">
        <v>100</v>
      </c>
      <c r="H386" s="98">
        <v>73</v>
      </c>
    </row>
    <row r="387" spans="1:8" ht="26.4" x14ac:dyDescent="0.25">
      <c r="A387" s="94">
        <v>384</v>
      </c>
      <c r="B387" s="97" t="s">
        <v>1249</v>
      </c>
      <c r="C387" s="98" t="s">
        <v>868</v>
      </c>
      <c r="D387" s="98" t="s">
        <v>1187</v>
      </c>
      <c r="E387" s="98">
        <v>1978</v>
      </c>
      <c r="F387" s="95" t="s">
        <v>598</v>
      </c>
      <c r="G387" s="98">
        <v>100</v>
      </c>
      <c r="H387" s="98">
        <v>53</v>
      </c>
    </row>
    <row r="388" spans="1:8" ht="26.4" x14ac:dyDescent="0.25">
      <c r="A388" s="94">
        <v>385</v>
      </c>
      <c r="B388" s="97" t="s">
        <v>1249</v>
      </c>
      <c r="C388" s="98" t="s">
        <v>933</v>
      </c>
      <c r="D388" s="98" t="s">
        <v>1251</v>
      </c>
      <c r="E388" s="98">
        <v>1977</v>
      </c>
      <c r="F388" s="95" t="s">
        <v>598</v>
      </c>
      <c r="G388" s="98">
        <v>100</v>
      </c>
      <c r="H388" s="98">
        <v>48</v>
      </c>
    </row>
    <row r="389" spans="1:8" ht="26.4" x14ac:dyDescent="0.25">
      <c r="A389" s="94">
        <v>386</v>
      </c>
      <c r="B389" s="97" t="s">
        <v>1249</v>
      </c>
      <c r="C389" s="98" t="s">
        <v>933</v>
      </c>
      <c r="D389" s="98" t="s">
        <v>1148</v>
      </c>
      <c r="E389" s="98">
        <v>1980</v>
      </c>
      <c r="F389" s="95" t="s">
        <v>598</v>
      </c>
      <c r="G389" s="98">
        <v>100</v>
      </c>
      <c r="H389" s="98">
        <v>52</v>
      </c>
    </row>
    <row r="390" spans="1:8" ht="26.4" x14ac:dyDescent="0.25">
      <c r="A390" s="94">
        <v>387</v>
      </c>
      <c r="B390" s="97" t="s">
        <v>1249</v>
      </c>
      <c r="C390" s="98" t="s">
        <v>866</v>
      </c>
      <c r="D390" s="98" t="s">
        <v>1202</v>
      </c>
      <c r="E390" s="98">
        <v>1991</v>
      </c>
      <c r="F390" s="95" t="s">
        <v>598</v>
      </c>
      <c r="G390" s="98">
        <v>100</v>
      </c>
      <c r="H390" s="98">
        <v>72</v>
      </c>
    </row>
    <row r="391" spans="1:8" ht="26.4" x14ac:dyDescent="0.25">
      <c r="A391" s="94">
        <v>388</v>
      </c>
      <c r="B391" s="97" t="s">
        <v>1249</v>
      </c>
      <c r="C391" s="98" t="s">
        <v>1203</v>
      </c>
      <c r="D391" s="98" t="s">
        <v>1204</v>
      </c>
      <c r="E391" s="98">
        <v>1982</v>
      </c>
      <c r="F391" s="95" t="s">
        <v>598</v>
      </c>
      <c r="G391" s="98">
        <v>69</v>
      </c>
      <c r="H391" s="98">
        <v>15</v>
      </c>
    </row>
    <row r="392" spans="1:8" ht="26.4" x14ac:dyDescent="0.25">
      <c r="A392" s="94">
        <v>389</v>
      </c>
      <c r="B392" s="97" t="s">
        <v>1249</v>
      </c>
      <c r="C392" s="98" t="s">
        <v>931</v>
      </c>
      <c r="D392" s="98" t="s">
        <v>1129</v>
      </c>
      <c r="E392" s="98">
        <v>1982</v>
      </c>
      <c r="F392" s="95" t="s">
        <v>599</v>
      </c>
      <c r="G392" s="98">
        <v>69</v>
      </c>
      <c r="H392" s="98">
        <v>57</v>
      </c>
    </row>
    <row r="393" spans="1:8" ht="26.4" x14ac:dyDescent="0.25">
      <c r="A393" s="94">
        <v>390</v>
      </c>
      <c r="B393" s="97" t="s">
        <v>1249</v>
      </c>
      <c r="C393" s="98" t="s">
        <v>868</v>
      </c>
      <c r="D393" s="98" t="s">
        <v>1252</v>
      </c>
      <c r="E393" s="98">
        <v>1977</v>
      </c>
      <c r="F393" s="95" t="s">
        <v>598</v>
      </c>
      <c r="G393" s="98">
        <v>51</v>
      </c>
      <c r="H393" s="98">
        <v>16</v>
      </c>
    </row>
    <row r="394" spans="1:8" ht="26.4" x14ac:dyDescent="0.25">
      <c r="A394" s="94">
        <v>391</v>
      </c>
      <c r="B394" s="97" t="s">
        <v>1249</v>
      </c>
      <c r="C394" s="98" t="s">
        <v>929</v>
      </c>
      <c r="D394" s="98" t="s">
        <v>1253</v>
      </c>
      <c r="E394" s="98">
        <v>1979</v>
      </c>
      <c r="F394" s="95" t="s">
        <v>598</v>
      </c>
      <c r="G394" s="98">
        <v>51</v>
      </c>
      <c r="H394" s="98">
        <v>74</v>
      </c>
    </row>
    <row r="395" spans="1:8" ht="26.4" x14ac:dyDescent="0.25">
      <c r="A395" s="94">
        <v>392</v>
      </c>
      <c r="B395" s="97" t="s">
        <v>1249</v>
      </c>
      <c r="C395" s="98" t="s">
        <v>929</v>
      </c>
      <c r="D395" s="98" t="s">
        <v>1199</v>
      </c>
      <c r="E395" s="98">
        <v>1980</v>
      </c>
      <c r="F395" s="95" t="s">
        <v>598</v>
      </c>
      <c r="G395" s="98">
        <v>51</v>
      </c>
      <c r="H395" s="98">
        <v>6</v>
      </c>
    </row>
    <row r="396" spans="1:8" ht="26.4" x14ac:dyDescent="0.25">
      <c r="A396" s="94">
        <v>393</v>
      </c>
      <c r="B396" s="97" t="s">
        <v>1249</v>
      </c>
      <c r="C396" s="98" t="s">
        <v>930</v>
      </c>
      <c r="D396" s="98" t="s">
        <v>1254</v>
      </c>
      <c r="E396" s="98">
        <v>1991</v>
      </c>
      <c r="F396" s="95" t="s">
        <v>598</v>
      </c>
      <c r="G396" s="98">
        <v>51</v>
      </c>
      <c r="H396" s="98">
        <v>25</v>
      </c>
    </row>
    <row r="397" spans="1:8" ht="26.4" x14ac:dyDescent="0.25">
      <c r="A397" s="94">
        <v>394</v>
      </c>
      <c r="B397" s="97" t="s">
        <v>1249</v>
      </c>
      <c r="C397" s="98" t="s">
        <v>930</v>
      </c>
      <c r="D397" s="98" t="s">
        <v>1200</v>
      </c>
      <c r="E397" s="98">
        <v>1981</v>
      </c>
      <c r="F397" s="95" t="s">
        <v>598</v>
      </c>
      <c r="G397" s="98">
        <v>51</v>
      </c>
      <c r="H397" s="98">
        <v>50</v>
      </c>
    </row>
    <row r="398" spans="1:8" ht="26.4" x14ac:dyDescent="0.25">
      <c r="A398" s="94">
        <v>395</v>
      </c>
      <c r="B398" s="97" t="s">
        <v>1249</v>
      </c>
      <c r="C398" s="98" t="s">
        <v>1250</v>
      </c>
      <c r="D398" s="98" t="s">
        <v>1128</v>
      </c>
      <c r="E398" s="98">
        <v>1980</v>
      </c>
      <c r="F398" s="95" t="s">
        <v>599</v>
      </c>
      <c r="G398" s="98">
        <v>51</v>
      </c>
      <c r="H398" s="98">
        <v>62</v>
      </c>
    </row>
    <row r="399" spans="1:8" ht="26.4" x14ac:dyDescent="0.25">
      <c r="A399" s="94">
        <v>396</v>
      </c>
      <c r="B399" s="97" t="s">
        <v>1249</v>
      </c>
      <c r="C399" s="98" t="s">
        <v>884</v>
      </c>
      <c r="D399" s="98" t="s">
        <v>1255</v>
      </c>
      <c r="E399" s="98">
        <v>1978</v>
      </c>
      <c r="F399" s="95" t="s">
        <v>599</v>
      </c>
      <c r="G399" s="98">
        <v>51</v>
      </c>
      <c r="H399" s="98">
        <v>62</v>
      </c>
    </row>
    <row r="400" spans="1:8" ht="26.4" x14ac:dyDescent="0.25">
      <c r="A400" s="94">
        <v>397</v>
      </c>
      <c r="B400" s="97" t="s">
        <v>1249</v>
      </c>
      <c r="C400" s="98" t="s">
        <v>1203</v>
      </c>
      <c r="D400" s="98" t="s">
        <v>1256</v>
      </c>
      <c r="E400" s="98">
        <v>1990</v>
      </c>
      <c r="F400" s="95" t="s">
        <v>599</v>
      </c>
      <c r="G400" s="98">
        <v>51</v>
      </c>
      <c r="H400" s="98">
        <v>24</v>
      </c>
    </row>
    <row r="401" spans="1:8" ht="26.4" x14ac:dyDescent="0.25">
      <c r="A401" s="94">
        <v>398</v>
      </c>
      <c r="B401" s="97" t="s">
        <v>1249</v>
      </c>
      <c r="C401" s="98" t="s">
        <v>934</v>
      </c>
      <c r="D401" s="98" t="s">
        <v>1257</v>
      </c>
      <c r="E401" s="98">
        <v>1997</v>
      </c>
      <c r="F401" s="95" t="s">
        <v>599</v>
      </c>
      <c r="G401" s="98">
        <v>51</v>
      </c>
      <c r="H401" s="98">
        <v>52</v>
      </c>
    </row>
    <row r="402" spans="1:8" ht="26.4" x14ac:dyDescent="0.25">
      <c r="A402" s="94">
        <v>399</v>
      </c>
      <c r="B402" s="97" t="s">
        <v>1249</v>
      </c>
      <c r="C402" s="98" t="s">
        <v>934</v>
      </c>
      <c r="D402" s="98" t="s">
        <v>1258</v>
      </c>
      <c r="E402" s="98">
        <v>1982</v>
      </c>
      <c r="F402" s="95" t="s">
        <v>599</v>
      </c>
      <c r="G402" s="98">
        <v>51</v>
      </c>
      <c r="H402" s="98">
        <v>25</v>
      </c>
    </row>
    <row r="403" spans="1:8" ht="26.4" x14ac:dyDescent="0.25">
      <c r="A403" s="94">
        <v>400</v>
      </c>
      <c r="B403" s="97" t="s">
        <v>1249</v>
      </c>
      <c r="C403" s="98" t="s">
        <v>884</v>
      </c>
      <c r="D403" s="98" t="s">
        <v>1259</v>
      </c>
      <c r="E403" s="98">
        <v>1977</v>
      </c>
      <c r="F403" s="95" t="s">
        <v>599</v>
      </c>
      <c r="G403" s="98">
        <v>32</v>
      </c>
      <c r="H403" s="98">
        <v>29</v>
      </c>
    </row>
    <row r="404" spans="1:8" ht="26.4" x14ac:dyDescent="0.25">
      <c r="A404" s="94">
        <v>401</v>
      </c>
      <c r="B404" s="97" t="s">
        <v>1249</v>
      </c>
      <c r="C404" s="98" t="s">
        <v>930</v>
      </c>
      <c r="D404" s="98" t="s">
        <v>1260</v>
      </c>
      <c r="E404" s="98">
        <v>1988</v>
      </c>
      <c r="F404" s="95" t="s">
        <v>598</v>
      </c>
      <c r="G404" s="98">
        <v>21</v>
      </c>
      <c r="H404" s="98">
        <v>60</v>
      </c>
    </row>
    <row r="405" spans="1:8" ht="26.4" x14ac:dyDescent="0.25">
      <c r="A405" s="94">
        <v>402</v>
      </c>
      <c r="B405" s="97" t="s">
        <v>1249</v>
      </c>
      <c r="C405" s="98" t="s">
        <v>1201</v>
      </c>
      <c r="D405" s="98" t="s">
        <v>1261</v>
      </c>
      <c r="E405" s="98">
        <v>1988</v>
      </c>
      <c r="F405" s="95" t="s">
        <v>598</v>
      </c>
      <c r="G405" s="98">
        <v>21</v>
      </c>
      <c r="H405" s="98">
        <v>48</v>
      </c>
    </row>
    <row r="406" spans="1:8" ht="26.4" x14ac:dyDescent="0.25">
      <c r="A406" s="94">
        <v>403</v>
      </c>
      <c r="B406" s="97" t="s">
        <v>1249</v>
      </c>
      <c r="C406" s="98" t="s">
        <v>1201</v>
      </c>
      <c r="D406" s="98" t="s">
        <v>1262</v>
      </c>
      <c r="E406" s="98">
        <v>1988</v>
      </c>
      <c r="F406" s="95" t="s">
        <v>599</v>
      </c>
      <c r="G406" s="98">
        <v>21</v>
      </c>
      <c r="H406" s="98">
        <v>70</v>
      </c>
    </row>
    <row r="407" spans="1:8" x14ac:dyDescent="0.25">
      <c r="A407" s="94">
        <v>404</v>
      </c>
      <c r="B407" s="97" t="s">
        <v>1263</v>
      </c>
      <c r="C407" s="98" t="s">
        <v>1203</v>
      </c>
      <c r="D407" s="98" t="s">
        <v>1200</v>
      </c>
      <c r="E407" s="98">
        <v>1982</v>
      </c>
      <c r="F407" s="95" t="s">
        <v>598</v>
      </c>
      <c r="G407" s="98">
        <v>359</v>
      </c>
      <c r="H407" s="98">
        <v>15</v>
      </c>
    </row>
    <row r="408" spans="1:8" x14ac:dyDescent="0.25">
      <c r="A408" s="94">
        <v>405</v>
      </c>
      <c r="B408" s="97" t="s">
        <v>1263</v>
      </c>
      <c r="C408" s="98" t="s">
        <v>1201</v>
      </c>
      <c r="D408" s="98" t="s">
        <v>1199</v>
      </c>
      <c r="E408" s="98">
        <v>1982</v>
      </c>
      <c r="F408" s="95" t="s">
        <v>598</v>
      </c>
      <c r="G408" s="98">
        <v>359</v>
      </c>
      <c r="H408" s="98">
        <v>68</v>
      </c>
    </row>
    <row r="409" spans="1:8" x14ac:dyDescent="0.25">
      <c r="A409" s="94">
        <v>406</v>
      </c>
      <c r="B409" s="97" t="s">
        <v>1263</v>
      </c>
      <c r="C409" s="98" t="s">
        <v>930</v>
      </c>
      <c r="D409" s="98" t="s">
        <v>1148</v>
      </c>
      <c r="E409" s="98">
        <v>1982</v>
      </c>
      <c r="F409" s="95" t="s">
        <v>598</v>
      </c>
      <c r="G409" s="98">
        <v>359</v>
      </c>
      <c r="H409" s="98">
        <v>40.5</v>
      </c>
    </row>
    <row r="410" spans="1:8" x14ac:dyDescent="0.25">
      <c r="A410" s="94">
        <v>407</v>
      </c>
      <c r="B410" s="97" t="s">
        <v>1263</v>
      </c>
      <c r="C410" s="98" t="s">
        <v>1203</v>
      </c>
      <c r="D410" s="98" t="s">
        <v>1204</v>
      </c>
      <c r="E410" s="98">
        <v>1982</v>
      </c>
      <c r="F410" s="95" t="s">
        <v>598</v>
      </c>
      <c r="G410" s="98">
        <v>359</v>
      </c>
      <c r="H410" s="98">
        <v>52</v>
      </c>
    </row>
    <row r="411" spans="1:8" x14ac:dyDescent="0.25">
      <c r="A411" s="94">
        <v>408</v>
      </c>
      <c r="B411" s="97" t="s">
        <v>1263</v>
      </c>
      <c r="C411" s="98" t="s">
        <v>1264</v>
      </c>
      <c r="D411" s="98" t="s">
        <v>1202</v>
      </c>
      <c r="E411" s="98">
        <v>2019</v>
      </c>
      <c r="F411" s="95" t="s">
        <v>599</v>
      </c>
      <c r="G411" s="98">
        <v>359</v>
      </c>
      <c r="H411" s="98">
        <v>36</v>
      </c>
    </row>
    <row r="412" spans="1:8" x14ac:dyDescent="0.25">
      <c r="A412" s="94">
        <v>409</v>
      </c>
      <c r="B412" s="97" t="s">
        <v>1263</v>
      </c>
      <c r="C412" s="98" t="s">
        <v>931</v>
      </c>
      <c r="D412" s="98" t="s">
        <v>1088</v>
      </c>
      <c r="E412" s="98">
        <v>1983</v>
      </c>
      <c r="F412" s="95" t="s">
        <v>599</v>
      </c>
      <c r="G412" s="98">
        <v>207</v>
      </c>
      <c r="H412" s="98">
        <v>185.6</v>
      </c>
    </row>
    <row r="413" spans="1:8" x14ac:dyDescent="0.25">
      <c r="A413" s="94">
        <v>410</v>
      </c>
      <c r="B413" s="97" t="s">
        <v>1263</v>
      </c>
      <c r="C413" s="98" t="s">
        <v>1090</v>
      </c>
      <c r="D413" s="98" t="s">
        <v>1154</v>
      </c>
      <c r="E413" s="98">
        <v>2020</v>
      </c>
      <c r="F413" s="95" t="s">
        <v>599</v>
      </c>
      <c r="G413" s="98">
        <v>207</v>
      </c>
      <c r="H413" s="98">
        <v>26.5</v>
      </c>
    </row>
    <row r="414" spans="1:8" x14ac:dyDescent="0.25">
      <c r="A414" s="94">
        <v>411</v>
      </c>
      <c r="B414" s="97" t="s">
        <v>1263</v>
      </c>
      <c r="C414" s="98" t="s">
        <v>961</v>
      </c>
      <c r="D414" s="98" t="s">
        <v>1155</v>
      </c>
      <c r="E414" s="98">
        <v>1984</v>
      </c>
      <c r="F414" s="95" t="s">
        <v>599</v>
      </c>
      <c r="G414" s="98">
        <v>207</v>
      </c>
      <c r="H414" s="98">
        <v>73</v>
      </c>
    </row>
    <row r="415" spans="1:8" x14ac:dyDescent="0.25">
      <c r="A415" s="94">
        <v>412</v>
      </c>
      <c r="B415" s="97" t="s">
        <v>1263</v>
      </c>
      <c r="C415" s="98" t="s">
        <v>962</v>
      </c>
      <c r="D415" s="98" t="s">
        <v>1156</v>
      </c>
      <c r="E415" s="98">
        <v>1984</v>
      </c>
      <c r="F415" s="95" t="s">
        <v>599</v>
      </c>
      <c r="G415" s="98">
        <v>207</v>
      </c>
      <c r="H415" s="98">
        <v>60</v>
      </c>
    </row>
    <row r="416" spans="1:8" x14ac:dyDescent="0.25">
      <c r="A416" s="94">
        <v>413</v>
      </c>
      <c r="B416" s="97" t="s">
        <v>1263</v>
      </c>
      <c r="C416" s="98" t="s">
        <v>935</v>
      </c>
      <c r="D416" s="98" t="s">
        <v>1265</v>
      </c>
      <c r="E416" s="98">
        <v>1984</v>
      </c>
      <c r="F416" s="95" t="s">
        <v>599</v>
      </c>
      <c r="G416" s="98">
        <v>207</v>
      </c>
      <c r="H416" s="98">
        <v>18</v>
      </c>
    </row>
    <row r="417" spans="1:8" x14ac:dyDescent="0.25">
      <c r="A417" s="94">
        <v>414</v>
      </c>
      <c r="B417" s="97" t="s">
        <v>1263</v>
      </c>
      <c r="C417" s="98" t="s">
        <v>1266</v>
      </c>
      <c r="D417" s="98" t="s">
        <v>1108</v>
      </c>
      <c r="E417" s="98">
        <v>1987</v>
      </c>
      <c r="F417" s="95" t="s">
        <v>599</v>
      </c>
      <c r="G417" s="98">
        <v>207</v>
      </c>
      <c r="H417" s="98">
        <v>55</v>
      </c>
    </row>
    <row r="418" spans="1:8" x14ac:dyDescent="0.25">
      <c r="A418" s="94">
        <v>415</v>
      </c>
      <c r="B418" s="97" t="s">
        <v>1263</v>
      </c>
      <c r="C418" s="98" t="s">
        <v>1109</v>
      </c>
      <c r="D418" s="98" t="s">
        <v>1157</v>
      </c>
      <c r="E418" s="98">
        <v>1987</v>
      </c>
      <c r="F418" s="95" t="s">
        <v>599</v>
      </c>
      <c r="G418" s="98">
        <v>207</v>
      </c>
      <c r="H418" s="98">
        <v>75</v>
      </c>
    </row>
    <row r="419" spans="1:8" x14ac:dyDescent="0.25">
      <c r="A419" s="94">
        <v>416</v>
      </c>
      <c r="B419" s="97" t="s">
        <v>1263</v>
      </c>
      <c r="C419" s="98" t="s">
        <v>984</v>
      </c>
      <c r="D419" s="98" t="s">
        <v>1153</v>
      </c>
      <c r="E419" s="98">
        <v>1984</v>
      </c>
      <c r="F419" s="95" t="s">
        <v>599</v>
      </c>
      <c r="G419" s="98">
        <v>207</v>
      </c>
      <c r="H419" s="98">
        <v>85</v>
      </c>
    </row>
    <row r="420" spans="1:8" x14ac:dyDescent="0.25">
      <c r="A420" s="94">
        <v>417</v>
      </c>
      <c r="B420" s="97" t="s">
        <v>1263</v>
      </c>
      <c r="C420" s="98" t="s">
        <v>1159</v>
      </c>
      <c r="D420" s="98" t="s">
        <v>1160</v>
      </c>
      <c r="E420" s="98">
        <v>1984</v>
      </c>
      <c r="F420" s="95" t="s">
        <v>599</v>
      </c>
      <c r="G420" s="98">
        <v>207</v>
      </c>
      <c r="H420" s="98">
        <v>78</v>
      </c>
    </row>
    <row r="421" spans="1:8" x14ac:dyDescent="0.25">
      <c r="A421" s="94">
        <v>418</v>
      </c>
      <c r="B421" s="97" t="s">
        <v>1263</v>
      </c>
      <c r="C421" s="98" t="s">
        <v>1161</v>
      </c>
      <c r="D421" s="98" t="s">
        <v>1267</v>
      </c>
      <c r="E421" s="98">
        <v>1982</v>
      </c>
      <c r="F421" s="95" t="s">
        <v>599</v>
      </c>
      <c r="G421" s="98">
        <v>207</v>
      </c>
      <c r="H421" s="98">
        <v>82</v>
      </c>
    </row>
    <row r="422" spans="1:8" x14ac:dyDescent="0.25">
      <c r="A422" s="94">
        <v>419</v>
      </c>
      <c r="B422" s="97" t="s">
        <v>1263</v>
      </c>
      <c r="C422" s="98" t="s">
        <v>1268</v>
      </c>
      <c r="D422" s="98" t="s">
        <v>1269</v>
      </c>
      <c r="E422" s="98">
        <v>1980</v>
      </c>
      <c r="F422" s="95" t="s">
        <v>599</v>
      </c>
      <c r="G422" s="98">
        <v>207</v>
      </c>
      <c r="H422" s="98">
        <v>117</v>
      </c>
    </row>
    <row r="423" spans="1:8" x14ac:dyDescent="0.25">
      <c r="A423" s="94">
        <v>420</v>
      </c>
      <c r="B423" s="97" t="s">
        <v>1263</v>
      </c>
      <c r="C423" s="98" t="s">
        <v>1090</v>
      </c>
      <c r="D423" s="98" t="s">
        <v>1270</v>
      </c>
      <c r="E423" s="98">
        <v>1974</v>
      </c>
      <c r="F423" s="95" t="s">
        <v>599</v>
      </c>
      <c r="G423" s="98">
        <v>207</v>
      </c>
      <c r="H423" s="98">
        <v>35</v>
      </c>
    </row>
    <row r="424" spans="1:8" x14ac:dyDescent="0.25">
      <c r="A424" s="94">
        <v>421</v>
      </c>
      <c r="B424" s="97" t="s">
        <v>1263</v>
      </c>
      <c r="C424" s="98" t="s">
        <v>1271</v>
      </c>
      <c r="D424" s="98" t="s">
        <v>1272</v>
      </c>
      <c r="E424" s="98">
        <v>1974</v>
      </c>
      <c r="F424" s="95" t="s">
        <v>599</v>
      </c>
      <c r="G424" s="98">
        <v>207</v>
      </c>
      <c r="H424" s="98">
        <v>70</v>
      </c>
    </row>
    <row r="425" spans="1:8" x14ac:dyDescent="0.25">
      <c r="A425" s="94">
        <v>422</v>
      </c>
      <c r="B425" s="97" t="s">
        <v>1263</v>
      </c>
      <c r="C425" s="98" t="s">
        <v>1273</v>
      </c>
      <c r="D425" s="98" t="s">
        <v>1274</v>
      </c>
      <c r="E425" s="98">
        <v>1974</v>
      </c>
      <c r="F425" s="95" t="s">
        <v>599</v>
      </c>
      <c r="G425" s="98">
        <v>207</v>
      </c>
      <c r="H425" s="98">
        <v>56</v>
      </c>
    </row>
    <row r="426" spans="1:8" x14ac:dyDescent="0.25">
      <c r="A426" s="94">
        <v>423</v>
      </c>
      <c r="B426" s="97" t="s">
        <v>1263</v>
      </c>
      <c r="C426" s="98" t="s">
        <v>1275</v>
      </c>
      <c r="D426" s="98" t="s">
        <v>1276</v>
      </c>
      <c r="E426" s="98">
        <v>1990</v>
      </c>
      <c r="F426" s="95" t="s">
        <v>599</v>
      </c>
      <c r="G426" s="98">
        <v>207</v>
      </c>
      <c r="H426" s="98">
        <v>30</v>
      </c>
    </row>
    <row r="427" spans="1:8" x14ac:dyDescent="0.25">
      <c r="A427" s="94">
        <v>424</v>
      </c>
      <c r="B427" s="97" t="s">
        <v>1263</v>
      </c>
      <c r="C427" s="98" t="s">
        <v>1277</v>
      </c>
      <c r="D427" s="98" t="s">
        <v>1278</v>
      </c>
      <c r="E427" s="98">
        <v>1966</v>
      </c>
      <c r="F427" s="95" t="s">
        <v>599</v>
      </c>
      <c r="G427" s="98">
        <v>207</v>
      </c>
      <c r="H427" s="98">
        <v>40</v>
      </c>
    </row>
    <row r="428" spans="1:8" x14ac:dyDescent="0.25">
      <c r="A428" s="94">
        <v>425</v>
      </c>
      <c r="B428" s="97" t="s">
        <v>1263</v>
      </c>
      <c r="C428" s="98" t="s">
        <v>1279</v>
      </c>
      <c r="D428" s="98" t="s">
        <v>1280</v>
      </c>
      <c r="E428" s="98">
        <v>1966</v>
      </c>
      <c r="F428" s="95" t="s">
        <v>599</v>
      </c>
      <c r="G428" s="98">
        <v>207</v>
      </c>
      <c r="H428" s="98">
        <v>50.5</v>
      </c>
    </row>
    <row r="429" spans="1:8" x14ac:dyDescent="0.25">
      <c r="A429" s="94">
        <v>426</v>
      </c>
      <c r="B429" s="97" t="s">
        <v>1263</v>
      </c>
      <c r="C429" s="98" t="s">
        <v>1281</v>
      </c>
      <c r="D429" s="98" t="s">
        <v>1282</v>
      </c>
      <c r="E429" s="98">
        <v>1966</v>
      </c>
      <c r="F429" s="95" t="s">
        <v>599</v>
      </c>
      <c r="G429" s="98">
        <v>207</v>
      </c>
      <c r="H429" s="98">
        <v>40</v>
      </c>
    </row>
    <row r="430" spans="1:8" x14ac:dyDescent="0.25">
      <c r="A430" s="94">
        <v>427</v>
      </c>
      <c r="B430" s="97" t="s">
        <v>1263</v>
      </c>
      <c r="C430" s="98" t="s">
        <v>1283</v>
      </c>
      <c r="D430" s="98" t="s">
        <v>1284</v>
      </c>
      <c r="E430" s="98">
        <v>1985</v>
      </c>
      <c r="F430" s="95" t="s">
        <v>599</v>
      </c>
      <c r="G430" s="98">
        <v>207</v>
      </c>
      <c r="H430" s="98">
        <v>70</v>
      </c>
    </row>
    <row r="431" spans="1:8" x14ac:dyDescent="0.25">
      <c r="A431" s="94">
        <v>428</v>
      </c>
      <c r="B431" s="97" t="s">
        <v>1263</v>
      </c>
      <c r="C431" s="98" t="s">
        <v>1283</v>
      </c>
      <c r="D431" s="98" t="s">
        <v>1285</v>
      </c>
      <c r="E431" s="98">
        <v>1978</v>
      </c>
      <c r="F431" s="95" t="s">
        <v>599</v>
      </c>
      <c r="G431" s="98">
        <v>207</v>
      </c>
      <c r="H431" s="98">
        <v>33</v>
      </c>
    </row>
    <row r="432" spans="1:8" x14ac:dyDescent="0.25">
      <c r="A432" s="94">
        <v>429</v>
      </c>
      <c r="B432" s="97" t="s">
        <v>1263</v>
      </c>
      <c r="C432" s="98" t="s">
        <v>1286</v>
      </c>
      <c r="D432" s="98" t="s">
        <v>1287</v>
      </c>
      <c r="E432" s="98">
        <v>1978</v>
      </c>
      <c r="F432" s="95" t="s">
        <v>599</v>
      </c>
      <c r="G432" s="98">
        <v>207</v>
      </c>
      <c r="H432" s="98">
        <v>25</v>
      </c>
    </row>
    <row r="433" spans="1:8" x14ac:dyDescent="0.25">
      <c r="A433" s="94">
        <v>430</v>
      </c>
      <c r="B433" s="97" t="s">
        <v>1263</v>
      </c>
      <c r="C433" s="98" t="s">
        <v>1288</v>
      </c>
      <c r="D433" s="98" t="s">
        <v>1289</v>
      </c>
      <c r="E433" s="98">
        <v>1987</v>
      </c>
      <c r="F433" s="95" t="s">
        <v>598</v>
      </c>
      <c r="G433" s="98">
        <v>150</v>
      </c>
      <c r="H433" s="98">
        <v>18</v>
      </c>
    </row>
    <row r="434" spans="1:8" x14ac:dyDescent="0.25">
      <c r="A434" s="94">
        <v>431</v>
      </c>
      <c r="B434" s="97" t="s">
        <v>1263</v>
      </c>
      <c r="C434" s="98" t="s">
        <v>929</v>
      </c>
      <c r="D434" s="98" t="s">
        <v>1290</v>
      </c>
      <c r="E434" s="98">
        <v>1987</v>
      </c>
      <c r="F434" s="95" t="s">
        <v>599</v>
      </c>
      <c r="G434" s="98">
        <v>150</v>
      </c>
      <c r="H434" s="98">
        <v>12</v>
      </c>
    </row>
    <row r="435" spans="1:8" x14ac:dyDescent="0.25">
      <c r="A435" s="94">
        <v>432</v>
      </c>
      <c r="B435" s="97" t="s">
        <v>1263</v>
      </c>
      <c r="C435" s="98" t="s">
        <v>1291</v>
      </c>
      <c r="D435" s="98" t="s">
        <v>1292</v>
      </c>
      <c r="E435" s="98">
        <v>1987</v>
      </c>
      <c r="F435" s="95" t="s">
        <v>599</v>
      </c>
      <c r="G435" s="98">
        <v>150</v>
      </c>
      <c r="H435" s="98">
        <v>91</v>
      </c>
    </row>
    <row r="436" spans="1:8" x14ac:dyDescent="0.25">
      <c r="A436" s="94">
        <v>433</v>
      </c>
      <c r="B436" s="97" t="s">
        <v>1263</v>
      </c>
      <c r="C436" s="98" t="s">
        <v>1293</v>
      </c>
      <c r="D436" s="98" t="s">
        <v>1294</v>
      </c>
      <c r="E436" s="98">
        <v>1987</v>
      </c>
      <c r="F436" s="95" t="s">
        <v>599</v>
      </c>
      <c r="G436" s="98">
        <v>150</v>
      </c>
      <c r="H436" s="98">
        <v>44</v>
      </c>
    </row>
    <row r="437" spans="1:8" x14ac:dyDescent="0.25">
      <c r="A437" s="94">
        <v>434</v>
      </c>
      <c r="B437" s="97" t="s">
        <v>1263</v>
      </c>
      <c r="C437" s="98" t="s">
        <v>1295</v>
      </c>
      <c r="D437" s="98" t="s">
        <v>1296</v>
      </c>
      <c r="E437" s="98">
        <v>1987</v>
      </c>
      <c r="F437" s="95" t="s">
        <v>599</v>
      </c>
      <c r="G437" s="98">
        <v>150</v>
      </c>
      <c r="H437" s="98">
        <v>65</v>
      </c>
    </row>
    <row r="438" spans="1:8" x14ac:dyDescent="0.25">
      <c r="A438" s="94">
        <v>435</v>
      </c>
      <c r="B438" s="97" t="s">
        <v>1263</v>
      </c>
      <c r="C438" s="98" t="s">
        <v>1297</v>
      </c>
      <c r="D438" s="98" t="s">
        <v>1298</v>
      </c>
      <c r="E438" s="98">
        <v>1987</v>
      </c>
      <c r="F438" s="95" t="s">
        <v>599</v>
      </c>
      <c r="G438" s="98">
        <v>150</v>
      </c>
      <c r="H438" s="98">
        <v>83</v>
      </c>
    </row>
    <row r="439" spans="1:8" x14ac:dyDescent="0.25">
      <c r="A439" s="94">
        <v>436</v>
      </c>
      <c r="B439" s="97" t="s">
        <v>1263</v>
      </c>
      <c r="C439" s="98" t="s">
        <v>1299</v>
      </c>
      <c r="D439" s="98" t="s">
        <v>1300</v>
      </c>
      <c r="E439" s="98">
        <v>1987</v>
      </c>
      <c r="F439" s="95" t="s">
        <v>599</v>
      </c>
      <c r="G439" s="98">
        <v>150</v>
      </c>
      <c r="H439" s="98">
        <v>50</v>
      </c>
    </row>
    <row r="440" spans="1:8" x14ac:dyDescent="0.25">
      <c r="A440" s="94">
        <v>437</v>
      </c>
      <c r="B440" s="97" t="s">
        <v>1263</v>
      </c>
      <c r="C440" s="98" t="s">
        <v>1301</v>
      </c>
      <c r="D440" s="98" t="s">
        <v>1302</v>
      </c>
      <c r="E440" s="98">
        <v>1987</v>
      </c>
      <c r="F440" s="95" t="s">
        <v>599</v>
      </c>
      <c r="G440" s="98">
        <v>150</v>
      </c>
      <c r="H440" s="98">
        <v>78</v>
      </c>
    </row>
    <row r="441" spans="1:8" x14ac:dyDescent="0.25">
      <c r="A441" s="94">
        <v>438</v>
      </c>
      <c r="B441" s="97" t="s">
        <v>1263</v>
      </c>
      <c r="C441" s="98" t="s">
        <v>1303</v>
      </c>
      <c r="D441" s="98" t="s">
        <v>1304</v>
      </c>
      <c r="E441" s="98">
        <v>1987</v>
      </c>
      <c r="F441" s="95" t="s">
        <v>599</v>
      </c>
      <c r="G441" s="98">
        <v>125</v>
      </c>
      <c r="H441" s="98">
        <v>78</v>
      </c>
    </row>
    <row r="442" spans="1:8" x14ac:dyDescent="0.25">
      <c r="A442" s="94">
        <v>439</v>
      </c>
      <c r="B442" s="97" t="s">
        <v>1263</v>
      </c>
      <c r="C442" s="98" t="s">
        <v>984</v>
      </c>
      <c r="D442" s="98" t="s">
        <v>1248</v>
      </c>
      <c r="E442" s="98">
        <v>1986</v>
      </c>
      <c r="F442" s="95" t="s">
        <v>599</v>
      </c>
      <c r="G442" s="98">
        <v>125</v>
      </c>
      <c r="H442" s="98">
        <v>15</v>
      </c>
    </row>
    <row r="443" spans="1:8" x14ac:dyDescent="0.25">
      <c r="A443" s="94">
        <v>440</v>
      </c>
      <c r="B443" s="97" t="s">
        <v>1263</v>
      </c>
      <c r="C443" s="98" t="s">
        <v>937</v>
      </c>
      <c r="D443" s="98" t="s">
        <v>1158</v>
      </c>
      <c r="E443" s="98">
        <v>1986</v>
      </c>
      <c r="F443" s="95" t="s">
        <v>599</v>
      </c>
      <c r="G443" s="98">
        <v>125</v>
      </c>
      <c r="H443" s="98">
        <v>32</v>
      </c>
    </row>
    <row r="444" spans="1:8" x14ac:dyDescent="0.25">
      <c r="A444" s="94">
        <v>441</v>
      </c>
      <c r="B444" s="97" t="s">
        <v>1263</v>
      </c>
      <c r="C444" s="98" t="s">
        <v>963</v>
      </c>
      <c r="D444" s="98" t="s">
        <v>1149</v>
      </c>
      <c r="E444" s="98">
        <v>1986</v>
      </c>
      <c r="F444" s="95" t="s">
        <v>599</v>
      </c>
      <c r="G444" s="98">
        <v>125</v>
      </c>
      <c r="H444" s="98">
        <v>51</v>
      </c>
    </row>
    <row r="445" spans="1:8" x14ac:dyDescent="0.25">
      <c r="A445" s="94">
        <v>442</v>
      </c>
      <c r="B445" s="97" t="s">
        <v>1263</v>
      </c>
      <c r="C445" s="98" t="s">
        <v>1161</v>
      </c>
      <c r="D445" s="98" t="s">
        <v>1162</v>
      </c>
      <c r="E445" s="98">
        <v>2004</v>
      </c>
      <c r="F445" s="95" t="s">
        <v>599</v>
      </c>
      <c r="G445" s="98">
        <v>100</v>
      </c>
      <c r="H445" s="98">
        <v>42</v>
      </c>
    </row>
    <row r="446" spans="1:8" x14ac:dyDescent="0.25">
      <c r="A446" s="94">
        <v>443</v>
      </c>
      <c r="B446" s="97" t="s">
        <v>1263</v>
      </c>
      <c r="C446" s="98" t="s">
        <v>1163</v>
      </c>
      <c r="D446" s="98" t="s">
        <v>1305</v>
      </c>
      <c r="E446" s="98">
        <v>2004</v>
      </c>
      <c r="F446" s="95" t="s">
        <v>599</v>
      </c>
      <c r="G446" s="98">
        <v>100</v>
      </c>
      <c r="H446" s="98">
        <v>36</v>
      </c>
    </row>
    <row r="447" spans="1:8" x14ac:dyDescent="0.25">
      <c r="A447" s="94">
        <v>444</v>
      </c>
      <c r="B447" s="97" t="s">
        <v>1263</v>
      </c>
      <c r="C447" s="98" t="s">
        <v>1306</v>
      </c>
      <c r="D447" s="98" t="s">
        <v>1307</v>
      </c>
      <c r="E447" s="98">
        <v>2005</v>
      </c>
      <c r="F447" s="95" t="s">
        <v>599</v>
      </c>
      <c r="G447" s="98">
        <v>100</v>
      </c>
      <c r="H447" s="98">
        <v>70</v>
      </c>
    </row>
    <row r="448" spans="1:8" x14ac:dyDescent="0.25">
      <c r="A448" s="94">
        <v>445</v>
      </c>
      <c r="B448" s="97" t="s">
        <v>1263</v>
      </c>
      <c r="C448" s="98" t="s">
        <v>1308</v>
      </c>
      <c r="D448" s="98" t="s">
        <v>1309</v>
      </c>
      <c r="E448" s="98">
        <v>2008</v>
      </c>
      <c r="F448" s="95" t="s">
        <v>599</v>
      </c>
      <c r="G448" s="98">
        <v>100</v>
      </c>
      <c r="H448" s="98">
        <v>35</v>
      </c>
    </row>
    <row r="449" spans="1:8" x14ac:dyDescent="0.25">
      <c r="A449" s="94">
        <v>446</v>
      </c>
      <c r="B449" s="97" t="s">
        <v>1263</v>
      </c>
      <c r="C449" s="98" t="s">
        <v>1310</v>
      </c>
      <c r="D449" s="98" t="s">
        <v>1311</v>
      </c>
      <c r="E449" s="98">
        <v>1980</v>
      </c>
      <c r="F449" s="95" t="s">
        <v>599</v>
      </c>
      <c r="G449" s="98">
        <v>100</v>
      </c>
      <c r="H449" s="98">
        <v>24</v>
      </c>
    </row>
    <row r="450" spans="1:8" x14ac:dyDescent="0.25">
      <c r="A450" s="94">
        <v>447</v>
      </c>
      <c r="B450" s="97" t="s">
        <v>1263</v>
      </c>
      <c r="C450" s="98" t="s">
        <v>1303</v>
      </c>
      <c r="D450" s="98" t="s">
        <v>1312</v>
      </c>
      <c r="E450" s="98">
        <v>1996</v>
      </c>
      <c r="F450" s="95" t="s">
        <v>599</v>
      </c>
      <c r="G450" s="98">
        <v>81</v>
      </c>
      <c r="H450" s="98">
        <v>55</v>
      </c>
    </row>
    <row r="451" spans="1:8" x14ac:dyDescent="0.25">
      <c r="A451" s="94">
        <v>448</v>
      </c>
      <c r="B451" s="97" t="s">
        <v>1263</v>
      </c>
      <c r="C451" s="98" t="s">
        <v>1313</v>
      </c>
      <c r="D451" s="98" t="s">
        <v>1314</v>
      </c>
      <c r="E451" s="98">
        <v>1988</v>
      </c>
      <c r="F451" s="95" t="s">
        <v>599</v>
      </c>
      <c r="G451" s="98">
        <v>81</v>
      </c>
      <c r="H451" s="98">
        <v>33</v>
      </c>
    </row>
    <row r="452" spans="1:8" x14ac:dyDescent="0.25">
      <c r="A452" s="94">
        <v>449</v>
      </c>
      <c r="B452" s="97" t="s">
        <v>1263</v>
      </c>
      <c r="C452" s="98" t="s">
        <v>935</v>
      </c>
      <c r="D452" s="98" t="s">
        <v>1315</v>
      </c>
      <c r="E452" s="98">
        <v>1990</v>
      </c>
      <c r="F452" s="95" t="s">
        <v>599</v>
      </c>
      <c r="G452" s="98">
        <v>81</v>
      </c>
      <c r="H452" s="98">
        <v>63</v>
      </c>
    </row>
    <row r="453" spans="1:8" x14ac:dyDescent="0.25">
      <c r="A453" s="94">
        <v>450</v>
      </c>
      <c r="B453" s="97" t="s">
        <v>1263</v>
      </c>
      <c r="C453" s="98" t="s">
        <v>984</v>
      </c>
      <c r="D453" s="98" t="s">
        <v>1316</v>
      </c>
      <c r="E453" s="98">
        <v>1979</v>
      </c>
      <c r="F453" s="95" t="s">
        <v>599</v>
      </c>
      <c r="G453" s="98">
        <v>81</v>
      </c>
      <c r="H453" s="98">
        <v>30</v>
      </c>
    </row>
    <row r="454" spans="1:8" x14ac:dyDescent="0.25">
      <c r="A454" s="94">
        <v>451</v>
      </c>
      <c r="B454" s="97" t="s">
        <v>1263</v>
      </c>
      <c r="C454" s="98" t="s">
        <v>964</v>
      </c>
      <c r="D454" s="98" t="s">
        <v>1179</v>
      </c>
      <c r="E454" s="98">
        <v>1988</v>
      </c>
      <c r="F454" s="95" t="s">
        <v>599</v>
      </c>
      <c r="G454" s="98">
        <v>81</v>
      </c>
      <c r="H454" s="98">
        <v>75</v>
      </c>
    </row>
    <row r="455" spans="1:8" x14ac:dyDescent="0.25">
      <c r="A455" s="94">
        <v>452</v>
      </c>
      <c r="B455" s="97" t="s">
        <v>1263</v>
      </c>
      <c r="C455" s="98" t="s">
        <v>971</v>
      </c>
      <c r="D455" s="98" t="s">
        <v>1150</v>
      </c>
      <c r="E455" s="98">
        <v>1988</v>
      </c>
      <c r="F455" s="95" t="s">
        <v>599</v>
      </c>
      <c r="G455" s="98">
        <v>81</v>
      </c>
      <c r="H455" s="98">
        <v>50</v>
      </c>
    </row>
    <row r="456" spans="1:8" x14ac:dyDescent="0.25">
      <c r="A456" s="94">
        <v>453</v>
      </c>
      <c r="B456" s="97" t="s">
        <v>1263</v>
      </c>
      <c r="C456" s="98" t="s">
        <v>939</v>
      </c>
      <c r="D456" s="98" t="s">
        <v>1045</v>
      </c>
      <c r="E456" s="98">
        <v>1988</v>
      </c>
      <c r="F456" s="95" t="s">
        <v>599</v>
      </c>
      <c r="G456" s="98">
        <v>81</v>
      </c>
      <c r="H456" s="98">
        <v>34</v>
      </c>
    </row>
    <row r="457" spans="1:8" x14ac:dyDescent="0.25">
      <c r="A457" s="94">
        <v>454</v>
      </c>
      <c r="B457" s="97" t="s">
        <v>1263</v>
      </c>
      <c r="C457" s="98" t="s">
        <v>940</v>
      </c>
      <c r="D457" s="98" t="s">
        <v>1151</v>
      </c>
      <c r="E457" s="98">
        <v>1988</v>
      </c>
      <c r="F457" s="95" t="s">
        <v>599</v>
      </c>
      <c r="G457" s="98">
        <v>81</v>
      </c>
      <c r="H457" s="98">
        <v>80</v>
      </c>
    </row>
    <row r="458" spans="1:8" x14ac:dyDescent="0.25">
      <c r="A458" s="94">
        <v>455</v>
      </c>
      <c r="B458" s="97" t="s">
        <v>1263</v>
      </c>
      <c r="C458" s="98" t="s">
        <v>1161</v>
      </c>
      <c r="D458" s="98" t="s">
        <v>1317</v>
      </c>
      <c r="E458" s="98">
        <v>1985</v>
      </c>
      <c r="F458" s="95" t="s">
        <v>599</v>
      </c>
      <c r="G458" s="98">
        <v>81</v>
      </c>
      <c r="H458" s="98">
        <v>83</v>
      </c>
    </row>
    <row r="459" spans="1:8" x14ac:dyDescent="0.25">
      <c r="A459" s="94">
        <v>456</v>
      </c>
      <c r="B459" s="97" t="s">
        <v>1263</v>
      </c>
      <c r="C459" s="98" t="s">
        <v>1318</v>
      </c>
      <c r="D459" s="98" t="s">
        <v>1319</v>
      </c>
      <c r="E459" s="98">
        <v>1985</v>
      </c>
      <c r="F459" s="95" t="s">
        <v>599</v>
      </c>
      <c r="G459" s="98">
        <v>81</v>
      </c>
      <c r="H459" s="98">
        <v>40</v>
      </c>
    </row>
    <row r="460" spans="1:8" x14ac:dyDescent="0.25">
      <c r="A460" s="94">
        <v>457</v>
      </c>
      <c r="B460" s="97" t="s">
        <v>1263</v>
      </c>
      <c r="C460" s="98" t="s">
        <v>1320</v>
      </c>
      <c r="D460" s="98" t="s">
        <v>1321</v>
      </c>
      <c r="E460" s="98">
        <v>1984</v>
      </c>
      <c r="F460" s="95" t="s">
        <v>599</v>
      </c>
      <c r="G460" s="98">
        <v>81</v>
      </c>
      <c r="H460" s="98">
        <v>25</v>
      </c>
    </row>
    <row r="461" spans="1:8" x14ac:dyDescent="0.25">
      <c r="A461" s="94">
        <v>458</v>
      </c>
      <c r="B461" s="97" t="s">
        <v>1263</v>
      </c>
      <c r="C461" s="98" t="s">
        <v>1322</v>
      </c>
      <c r="D461" s="98" t="s">
        <v>1323</v>
      </c>
      <c r="E461" s="98">
        <v>1984</v>
      </c>
      <c r="F461" s="95" t="s">
        <v>599</v>
      </c>
      <c r="G461" s="98">
        <v>81</v>
      </c>
      <c r="H461" s="98">
        <v>21</v>
      </c>
    </row>
    <row r="462" spans="1:8" x14ac:dyDescent="0.25">
      <c r="A462" s="94">
        <v>459</v>
      </c>
      <c r="B462" s="97" t="s">
        <v>1263</v>
      </c>
      <c r="C462" s="98" t="s">
        <v>1324</v>
      </c>
      <c r="D462" s="98" t="s">
        <v>1325</v>
      </c>
      <c r="E462" s="98">
        <v>1983</v>
      </c>
      <c r="F462" s="95" t="s">
        <v>599</v>
      </c>
      <c r="G462" s="98">
        <v>81</v>
      </c>
      <c r="H462" s="98">
        <v>25</v>
      </c>
    </row>
    <row r="463" spans="1:8" x14ac:dyDescent="0.25">
      <c r="A463" s="94">
        <v>460</v>
      </c>
      <c r="B463" s="97" t="s">
        <v>1263</v>
      </c>
      <c r="C463" s="98" t="s">
        <v>1326</v>
      </c>
      <c r="D463" s="98" t="s">
        <v>1327</v>
      </c>
      <c r="E463" s="98">
        <v>1988</v>
      </c>
      <c r="F463" s="95" t="s">
        <v>599</v>
      </c>
      <c r="G463" s="98">
        <v>69</v>
      </c>
      <c r="H463" s="98">
        <v>14</v>
      </c>
    </row>
    <row r="464" spans="1:8" x14ac:dyDescent="0.25">
      <c r="A464" s="94">
        <v>461</v>
      </c>
      <c r="B464" s="97" t="s">
        <v>1263</v>
      </c>
      <c r="C464" s="98" t="s">
        <v>1306</v>
      </c>
      <c r="D464" s="98" t="s">
        <v>1328</v>
      </c>
      <c r="E464" s="98">
        <v>2005</v>
      </c>
      <c r="F464" s="95" t="s">
        <v>599</v>
      </c>
      <c r="G464" s="98">
        <v>69</v>
      </c>
      <c r="H464" s="98">
        <v>16</v>
      </c>
    </row>
    <row r="465" spans="1:8" x14ac:dyDescent="0.25">
      <c r="A465" s="94">
        <v>462</v>
      </c>
      <c r="B465" s="97" t="s">
        <v>1263</v>
      </c>
      <c r="C465" s="98" t="s">
        <v>1329</v>
      </c>
      <c r="D465" s="98" t="s">
        <v>1330</v>
      </c>
      <c r="E465" s="98">
        <v>2021</v>
      </c>
      <c r="F465" s="95" t="s">
        <v>599</v>
      </c>
      <c r="G465" s="98">
        <v>69</v>
      </c>
      <c r="H465" s="98">
        <v>18.5</v>
      </c>
    </row>
    <row r="466" spans="1:8" x14ac:dyDescent="0.25">
      <c r="A466" s="94">
        <v>463</v>
      </c>
      <c r="B466" s="97" t="s">
        <v>1263</v>
      </c>
      <c r="C466" s="98" t="s">
        <v>1320</v>
      </c>
      <c r="D466" s="98" t="s">
        <v>1331</v>
      </c>
      <c r="E466" s="98">
        <v>1984</v>
      </c>
      <c r="F466" s="95" t="s">
        <v>599</v>
      </c>
      <c r="G466" s="98">
        <v>69</v>
      </c>
      <c r="H466" s="98">
        <v>20</v>
      </c>
    </row>
    <row r="467" spans="1:8" x14ac:dyDescent="0.25">
      <c r="A467" s="94">
        <v>464</v>
      </c>
      <c r="B467" s="97" t="s">
        <v>1263</v>
      </c>
      <c r="C467" s="98" t="s">
        <v>1326</v>
      </c>
      <c r="D467" s="98" t="s">
        <v>1314</v>
      </c>
      <c r="E467" s="98">
        <v>1988</v>
      </c>
      <c r="F467" s="95" t="s">
        <v>599</v>
      </c>
      <c r="G467" s="98">
        <v>69</v>
      </c>
      <c r="H467" s="98">
        <v>49.5</v>
      </c>
    </row>
    <row r="468" spans="1:8" x14ac:dyDescent="0.25">
      <c r="A468" s="94">
        <v>465</v>
      </c>
      <c r="B468" s="97" t="s">
        <v>1263</v>
      </c>
      <c r="C468" s="98" t="s">
        <v>1332</v>
      </c>
      <c r="D468" s="98" t="s">
        <v>1333</v>
      </c>
      <c r="E468" s="98">
        <v>1988</v>
      </c>
      <c r="F468" s="95" t="s">
        <v>599</v>
      </c>
      <c r="G468" s="98">
        <v>69</v>
      </c>
      <c r="H468" s="98">
        <v>6</v>
      </c>
    </row>
    <row r="469" spans="1:8" x14ac:dyDescent="0.25">
      <c r="A469" s="94">
        <v>466</v>
      </c>
      <c r="B469" s="97" t="s">
        <v>1263</v>
      </c>
      <c r="C469" s="98" t="s">
        <v>1334</v>
      </c>
      <c r="D469" s="98" t="s">
        <v>1335</v>
      </c>
      <c r="E469" s="98">
        <v>1991</v>
      </c>
      <c r="F469" s="95" t="s">
        <v>599</v>
      </c>
      <c r="G469" s="98">
        <v>51</v>
      </c>
      <c r="H469" s="98">
        <v>57</v>
      </c>
    </row>
    <row r="470" spans="1:8" x14ac:dyDescent="0.25">
      <c r="A470" s="94">
        <v>467</v>
      </c>
      <c r="B470" s="97" t="s">
        <v>1263</v>
      </c>
      <c r="C470" s="98" t="s">
        <v>1313</v>
      </c>
      <c r="D470" s="98" t="s">
        <v>1336</v>
      </c>
      <c r="E470" s="98">
        <v>2019</v>
      </c>
      <c r="F470" s="95" t="s">
        <v>599</v>
      </c>
      <c r="G470" s="98">
        <v>51</v>
      </c>
      <c r="H470" s="98">
        <v>10</v>
      </c>
    </row>
    <row r="471" spans="1:8" x14ac:dyDescent="0.25">
      <c r="A471" s="94">
        <v>468</v>
      </c>
      <c r="B471" s="97" t="s">
        <v>1263</v>
      </c>
      <c r="C471" s="98" t="s">
        <v>1313</v>
      </c>
      <c r="D471" s="98" t="s">
        <v>1337</v>
      </c>
      <c r="E471" s="98">
        <v>1980</v>
      </c>
      <c r="F471" s="95" t="s">
        <v>599</v>
      </c>
      <c r="G471" s="98">
        <v>51</v>
      </c>
      <c r="H471" s="98">
        <v>27</v>
      </c>
    </row>
    <row r="472" spans="1:8" x14ac:dyDescent="0.25">
      <c r="A472" s="94">
        <v>469</v>
      </c>
      <c r="B472" s="97" t="s">
        <v>1263</v>
      </c>
      <c r="C472" s="98" t="s">
        <v>1338</v>
      </c>
      <c r="D472" s="98" t="s">
        <v>1339</v>
      </c>
      <c r="E472" s="98">
        <v>1980</v>
      </c>
      <c r="F472" s="95" t="s">
        <v>599</v>
      </c>
      <c r="G472" s="98">
        <v>51</v>
      </c>
      <c r="H472" s="98">
        <v>15</v>
      </c>
    </row>
    <row r="473" spans="1:8" x14ac:dyDescent="0.25">
      <c r="A473" s="94">
        <v>470</v>
      </c>
      <c r="B473" s="97" t="s">
        <v>1263</v>
      </c>
      <c r="C473" s="98" t="s">
        <v>1332</v>
      </c>
      <c r="D473" s="98" t="s">
        <v>1340</v>
      </c>
      <c r="E473" s="98">
        <v>1988</v>
      </c>
      <c r="F473" s="95" t="s">
        <v>599</v>
      </c>
      <c r="G473" s="98">
        <v>51</v>
      </c>
      <c r="H473" s="98">
        <v>35.5</v>
      </c>
    </row>
    <row r="474" spans="1:8" x14ac:dyDescent="0.25">
      <c r="A474" s="94">
        <v>471</v>
      </c>
      <c r="B474" s="97" t="s">
        <v>1263</v>
      </c>
      <c r="C474" s="98" t="s">
        <v>1332</v>
      </c>
      <c r="D474" s="98" t="s">
        <v>1341</v>
      </c>
      <c r="E474" s="98">
        <v>1989</v>
      </c>
      <c r="F474" s="95" t="s">
        <v>599</v>
      </c>
      <c r="G474" s="98">
        <v>51</v>
      </c>
      <c r="H474" s="98">
        <v>13</v>
      </c>
    </row>
    <row r="475" spans="1:8" x14ac:dyDescent="0.25">
      <c r="A475" s="94">
        <v>472</v>
      </c>
      <c r="B475" s="97" t="s">
        <v>1263</v>
      </c>
      <c r="C475" s="98" t="s">
        <v>1342</v>
      </c>
      <c r="D475" s="98" t="s">
        <v>1343</v>
      </c>
      <c r="E475" s="98">
        <v>1989</v>
      </c>
      <c r="F475" s="95" t="s">
        <v>599</v>
      </c>
      <c r="G475" s="98">
        <v>51</v>
      </c>
      <c r="H475" s="98">
        <v>35</v>
      </c>
    </row>
    <row r="476" spans="1:8" x14ac:dyDescent="0.25">
      <c r="A476" s="94">
        <v>473</v>
      </c>
      <c r="B476" s="97" t="s">
        <v>1263</v>
      </c>
      <c r="C476" s="98" t="s">
        <v>1342</v>
      </c>
      <c r="D476" s="98" t="s">
        <v>1344</v>
      </c>
      <c r="E476" s="98">
        <v>1989</v>
      </c>
      <c r="F476" s="95" t="s">
        <v>599</v>
      </c>
      <c r="G476" s="98">
        <v>51</v>
      </c>
      <c r="H476" s="98">
        <v>13</v>
      </c>
    </row>
    <row r="477" spans="1:8" x14ac:dyDescent="0.25">
      <c r="A477" s="94">
        <v>474</v>
      </c>
      <c r="B477" s="97" t="s">
        <v>1263</v>
      </c>
      <c r="C477" s="98" t="s">
        <v>1345</v>
      </c>
      <c r="D477" s="98" t="s">
        <v>1346</v>
      </c>
      <c r="E477" s="98">
        <v>1989</v>
      </c>
      <c r="F477" s="95" t="s">
        <v>599</v>
      </c>
      <c r="G477" s="98">
        <v>51</v>
      </c>
      <c r="H477" s="98">
        <v>36</v>
      </c>
    </row>
    <row r="478" spans="1:8" x14ac:dyDescent="0.25">
      <c r="A478" s="94">
        <v>475</v>
      </c>
      <c r="B478" s="97" t="s">
        <v>1263</v>
      </c>
      <c r="C478" s="98" t="s">
        <v>1090</v>
      </c>
      <c r="D478" s="98" t="s">
        <v>1099</v>
      </c>
      <c r="E478" s="98">
        <v>1998</v>
      </c>
      <c r="F478" s="95" t="s">
        <v>599</v>
      </c>
      <c r="G478" s="98">
        <v>51</v>
      </c>
      <c r="H478" s="98">
        <v>25</v>
      </c>
    </row>
    <row r="479" spans="1:8" x14ac:dyDescent="0.25">
      <c r="A479" s="94">
        <v>476</v>
      </c>
      <c r="B479" s="97" t="s">
        <v>1263</v>
      </c>
      <c r="C479" s="98" t="s">
        <v>961</v>
      </c>
      <c r="D479" s="98" t="s">
        <v>1117</v>
      </c>
      <c r="E479" s="98">
        <v>2019</v>
      </c>
      <c r="F479" s="95" t="s">
        <v>599</v>
      </c>
      <c r="G479" s="98">
        <v>51</v>
      </c>
      <c r="H479" s="98">
        <v>50</v>
      </c>
    </row>
    <row r="480" spans="1:8" x14ac:dyDescent="0.25">
      <c r="A480" s="94">
        <v>477</v>
      </c>
      <c r="B480" s="97" t="s">
        <v>1263</v>
      </c>
      <c r="C480" s="98" t="s">
        <v>962</v>
      </c>
      <c r="D480" s="98" t="s">
        <v>1205</v>
      </c>
      <c r="E480" s="98">
        <v>1989</v>
      </c>
      <c r="F480" s="95" t="s">
        <v>599</v>
      </c>
      <c r="G480" s="98">
        <v>51</v>
      </c>
      <c r="H480" s="98">
        <v>40</v>
      </c>
    </row>
    <row r="481" spans="1:8" x14ac:dyDescent="0.25">
      <c r="A481" s="94">
        <v>478</v>
      </c>
      <c r="B481" s="97" t="s">
        <v>1263</v>
      </c>
      <c r="C481" s="98" t="s">
        <v>1206</v>
      </c>
      <c r="D481" s="98" t="s">
        <v>1081</v>
      </c>
      <c r="E481" s="98">
        <v>1989</v>
      </c>
      <c r="F481" s="95" t="s">
        <v>599</v>
      </c>
      <c r="G481" s="98">
        <v>51</v>
      </c>
      <c r="H481" s="98">
        <v>10</v>
      </c>
    </row>
    <row r="482" spans="1:8" x14ac:dyDescent="0.25">
      <c r="A482" s="94">
        <v>479</v>
      </c>
      <c r="B482" s="97" t="s">
        <v>1263</v>
      </c>
      <c r="C482" s="98" t="s">
        <v>1206</v>
      </c>
      <c r="D482" s="98" t="s">
        <v>1062</v>
      </c>
      <c r="E482" s="98">
        <v>1990</v>
      </c>
      <c r="F482" s="95" t="s">
        <v>599</v>
      </c>
      <c r="G482" s="98">
        <v>51</v>
      </c>
      <c r="H482" s="98">
        <v>30</v>
      </c>
    </row>
    <row r="483" spans="1:8" x14ac:dyDescent="0.25">
      <c r="A483" s="94">
        <v>480</v>
      </c>
      <c r="B483" s="97" t="s">
        <v>1263</v>
      </c>
      <c r="C483" s="98" t="s">
        <v>1266</v>
      </c>
      <c r="D483" s="98" t="s">
        <v>1221</v>
      </c>
      <c r="E483" s="98">
        <v>1995</v>
      </c>
      <c r="F483" s="95" t="s">
        <v>599</v>
      </c>
      <c r="G483" s="98">
        <v>51</v>
      </c>
      <c r="H483" s="98">
        <v>30</v>
      </c>
    </row>
    <row r="484" spans="1:8" x14ac:dyDescent="0.25">
      <c r="A484" s="94">
        <v>481</v>
      </c>
      <c r="B484" s="97" t="s">
        <v>1263</v>
      </c>
      <c r="C484" s="98" t="s">
        <v>936</v>
      </c>
      <c r="D484" s="98" t="s">
        <v>1347</v>
      </c>
      <c r="E484" s="98">
        <v>1995</v>
      </c>
      <c r="F484" s="95" t="s">
        <v>599</v>
      </c>
      <c r="G484" s="98">
        <v>51</v>
      </c>
      <c r="H484" s="98">
        <v>25</v>
      </c>
    </row>
    <row r="485" spans="1:8" x14ac:dyDescent="0.25">
      <c r="A485" s="94">
        <v>482</v>
      </c>
      <c r="B485" s="97" t="s">
        <v>1263</v>
      </c>
      <c r="C485" s="98" t="s">
        <v>1266</v>
      </c>
      <c r="D485" s="98" t="s">
        <v>1348</v>
      </c>
      <c r="E485" s="98">
        <v>1991</v>
      </c>
      <c r="F485" s="95" t="s">
        <v>599</v>
      </c>
      <c r="G485" s="98">
        <v>51</v>
      </c>
      <c r="H485" s="98">
        <v>55</v>
      </c>
    </row>
    <row r="486" spans="1:8" x14ac:dyDescent="0.25">
      <c r="A486" s="94">
        <v>483</v>
      </c>
      <c r="B486" s="97" t="s">
        <v>1263</v>
      </c>
      <c r="C486" s="98" t="s">
        <v>964</v>
      </c>
      <c r="D486" s="98" t="s">
        <v>1349</v>
      </c>
      <c r="E486" s="98">
        <v>1991</v>
      </c>
      <c r="F486" s="95" t="s">
        <v>599</v>
      </c>
      <c r="G486" s="98">
        <v>51</v>
      </c>
      <c r="H486" s="98">
        <v>70</v>
      </c>
    </row>
    <row r="487" spans="1:8" x14ac:dyDescent="0.25">
      <c r="A487" s="94">
        <v>484</v>
      </c>
      <c r="B487" s="97" t="s">
        <v>1263</v>
      </c>
      <c r="C487" s="98" t="s">
        <v>964</v>
      </c>
      <c r="D487" s="98" t="s">
        <v>1350</v>
      </c>
      <c r="E487" s="98">
        <v>1997</v>
      </c>
      <c r="F487" s="95" t="s">
        <v>599</v>
      </c>
      <c r="G487" s="98">
        <v>51</v>
      </c>
      <c r="H487" s="98">
        <v>28</v>
      </c>
    </row>
    <row r="488" spans="1:8" x14ac:dyDescent="0.25">
      <c r="A488" s="94">
        <v>485</v>
      </c>
      <c r="B488" s="97" t="s">
        <v>1263</v>
      </c>
      <c r="C488" s="98" t="s">
        <v>1159</v>
      </c>
      <c r="D488" s="98" t="s">
        <v>1351</v>
      </c>
      <c r="E488" s="98">
        <v>1979</v>
      </c>
      <c r="F488" s="95" t="s">
        <v>599</v>
      </c>
      <c r="G488" s="98">
        <v>51</v>
      </c>
      <c r="H488" s="98">
        <v>57.5</v>
      </c>
    </row>
    <row r="489" spans="1:8" x14ac:dyDescent="0.25">
      <c r="A489" s="94">
        <v>486</v>
      </c>
      <c r="B489" s="97" t="s">
        <v>1263</v>
      </c>
      <c r="C489" s="98" t="s">
        <v>1163</v>
      </c>
      <c r="D489" s="98" t="s">
        <v>1352</v>
      </c>
      <c r="E489" s="98">
        <v>1993</v>
      </c>
      <c r="F489" s="95" t="s">
        <v>599</v>
      </c>
      <c r="G489" s="98">
        <v>51</v>
      </c>
      <c r="H489" s="98">
        <v>45</v>
      </c>
    </row>
    <row r="490" spans="1:8" x14ac:dyDescent="0.25">
      <c r="A490" s="94">
        <v>487</v>
      </c>
      <c r="B490" s="97" t="s">
        <v>1263</v>
      </c>
      <c r="C490" s="98" t="s">
        <v>1308</v>
      </c>
      <c r="D490" s="98" t="s">
        <v>1353</v>
      </c>
      <c r="E490" s="98">
        <v>2007</v>
      </c>
      <c r="F490" s="95" t="s">
        <v>599</v>
      </c>
      <c r="G490" s="98">
        <v>51</v>
      </c>
      <c r="H490" s="98">
        <v>16</v>
      </c>
    </row>
    <row r="491" spans="1:8" x14ac:dyDescent="0.25">
      <c r="A491" s="94">
        <v>488</v>
      </c>
      <c r="B491" s="97" t="s">
        <v>1263</v>
      </c>
      <c r="C491" s="98" t="s">
        <v>1161</v>
      </c>
      <c r="D491" s="98" t="s">
        <v>1354</v>
      </c>
      <c r="E491" s="98">
        <v>1990</v>
      </c>
      <c r="F491" s="95" t="s">
        <v>599</v>
      </c>
      <c r="G491" s="98">
        <v>51</v>
      </c>
      <c r="H491" s="98">
        <v>120</v>
      </c>
    </row>
    <row r="492" spans="1:8" x14ac:dyDescent="0.25">
      <c r="A492" s="94">
        <v>489</v>
      </c>
      <c r="B492" s="97" t="s">
        <v>1263</v>
      </c>
      <c r="C492" s="98" t="s">
        <v>1355</v>
      </c>
      <c r="D492" s="98" t="s">
        <v>1356</v>
      </c>
      <c r="E492" s="98">
        <v>1985</v>
      </c>
      <c r="F492" s="95" t="s">
        <v>599</v>
      </c>
      <c r="G492" s="98">
        <v>51</v>
      </c>
      <c r="H492" s="98">
        <v>16</v>
      </c>
    </row>
    <row r="493" spans="1:8" x14ac:dyDescent="0.25">
      <c r="A493" s="94">
        <v>490</v>
      </c>
      <c r="B493" s="97" t="s">
        <v>1263</v>
      </c>
      <c r="C493" s="98" t="s">
        <v>1329</v>
      </c>
      <c r="D493" s="98" t="s">
        <v>1357</v>
      </c>
      <c r="E493" s="98">
        <v>1980</v>
      </c>
      <c r="F493" s="95" t="s">
        <v>599</v>
      </c>
      <c r="G493" s="98">
        <v>51</v>
      </c>
      <c r="H493" s="98">
        <v>57</v>
      </c>
    </row>
    <row r="494" spans="1:8" x14ac:dyDescent="0.25">
      <c r="A494" s="94">
        <v>491</v>
      </c>
      <c r="B494" s="97" t="s">
        <v>1263</v>
      </c>
      <c r="C494" s="98" t="s">
        <v>1271</v>
      </c>
      <c r="D494" s="98" t="s">
        <v>1358</v>
      </c>
      <c r="E494" s="98">
        <v>1975</v>
      </c>
      <c r="F494" s="95" t="s">
        <v>599</v>
      </c>
      <c r="G494" s="98">
        <v>51</v>
      </c>
      <c r="H494" s="98">
        <v>25</v>
      </c>
    </row>
    <row r="495" spans="1:8" x14ac:dyDescent="0.25">
      <c r="A495" s="94">
        <v>492</v>
      </c>
      <c r="B495" s="97" t="s">
        <v>1263</v>
      </c>
      <c r="C495" s="98" t="s">
        <v>1273</v>
      </c>
      <c r="D495" s="98" t="s">
        <v>1359</v>
      </c>
      <c r="E495" s="98">
        <v>1974</v>
      </c>
      <c r="F495" s="95" t="s">
        <v>599</v>
      </c>
      <c r="G495" s="98">
        <v>51</v>
      </c>
      <c r="H495" s="98">
        <v>25</v>
      </c>
    </row>
    <row r="496" spans="1:8" x14ac:dyDescent="0.25">
      <c r="A496" s="94">
        <v>493</v>
      </c>
      <c r="B496" s="97" t="s">
        <v>1263</v>
      </c>
      <c r="C496" s="98" t="s">
        <v>1277</v>
      </c>
      <c r="D496" s="98" t="s">
        <v>1360</v>
      </c>
      <c r="E496" s="98">
        <v>1979</v>
      </c>
      <c r="F496" s="95" t="s">
        <v>599</v>
      </c>
      <c r="G496" s="98">
        <v>51</v>
      </c>
      <c r="H496" s="98">
        <v>77</v>
      </c>
    </row>
    <row r="497" spans="1:8" x14ac:dyDescent="0.25">
      <c r="A497" s="94">
        <v>494</v>
      </c>
      <c r="B497" s="97" t="s">
        <v>1263</v>
      </c>
      <c r="C497" s="98" t="s">
        <v>1361</v>
      </c>
      <c r="D497" s="98" t="s">
        <v>1362</v>
      </c>
      <c r="E497" s="98">
        <v>2019</v>
      </c>
      <c r="F497" s="95" t="s">
        <v>599</v>
      </c>
      <c r="G497" s="98">
        <v>51</v>
      </c>
      <c r="H497" s="98">
        <v>45</v>
      </c>
    </row>
    <row r="498" spans="1:8" x14ac:dyDescent="0.25">
      <c r="A498" s="94">
        <v>495</v>
      </c>
      <c r="B498" s="97" t="s">
        <v>1263</v>
      </c>
      <c r="C498" s="98" t="s">
        <v>1361</v>
      </c>
      <c r="D498" s="98" t="s">
        <v>1363</v>
      </c>
      <c r="E498" s="98">
        <v>1979</v>
      </c>
      <c r="F498" s="95" t="s">
        <v>599</v>
      </c>
      <c r="G498" s="98">
        <v>51</v>
      </c>
      <c r="H498" s="98">
        <v>18</v>
      </c>
    </row>
    <row r="499" spans="1:8" x14ac:dyDescent="0.25">
      <c r="A499" s="94">
        <v>496</v>
      </c>
      <c r="B499" s="97" t="s">
        <v>1263</v>
      </c>
      <c r="C499" s="98" t="s">
        <v>1364</v>
      </c>
      <c r="D499" s="98" t="s">
        <v>1365</v>
      </c>
      <c r="E499" s="98">
        <v>1996</v>
      </c>
      <c r="F499" s="95" t="s">
        <v>599</v>
      </c>
      <c r="G499" s="98">
        <v>51</v>
      </c>
      <c r="H499" s="98">
        <v>13</v>
      </c>
    </row>
    <row r="500" spans="1:8" x14ac:dyDescent="0.25">
      <c r="A500" s="94">
        <v>497</v>
      </c>
      <c r="B500" s="97" t="s">
        <v>1263</v>
      </c>
      <c r="C500" s="98" t="s">
        <v>1364</v>
      </c>
      <c r="D500" s="98" t="s">
        <v>1366</v>
      </c>
      <c r="E500" s="98">
        <v>1996</v>
      </c>
      <c r="F500" s="95" t="s">
        <v>599</v>
      </c>
      <c r="G500" s="98">
        <v>51</v>
      </c>
      <c r="H500" s="98">
        <v>80</v>
      </c>
    </row>
    <row r="501" spans="1:8" x14ac:dyDescent="0.25">
      <c r="A501" s="94">
        <v>498</v>
      </c>
      <c r="B501" s="97" t="s">
        <v>1263</v>
      </c>
      <c r="C501" s="98" t="s">
        <v>1367</v>
      </c>
      <c r="D501" s="98" t="s">
        <v>1368</v>
      </c>
      <c r="E501" s="98">
        <v>1996</v>
      </c>
      <c r="F501" s="95" t="s">
        <v>599</v>
      </c>
      <c r="G501" s="98">
        <v>51</v>
      </c>
      <c r="H501" s="98">
        <v>40</v>
      </c>
    </row>
    <row r="502" spans="1:8" x14ac:dyDescent="0.25">
      <c r="A502" s="94">
        <v>499</v>
      </c>
      <c r="B502" s="97" t="s">
        <v>1263</v>
      </c>
      <c r="C502" s="98" t="s">
        <v>1369</v>
      </c>
      <c r="D502" s="98" t="s">
        <v>1370</v>
      </c>
      <c r="E502" s="98">
        <v>1979</v>
      </c>
      <c r="F502" s="95" t="s">
        <v>599</v>
      </c>
      <c r="G502" s="98">
        <v>51</v>
      </c>
      <c r="H502" s="98">
        <v>22</v>
      </c>
    </row>
    <row r="503" spans="1:8" x14ac:dyDescent="0.25">
      <c r="A503" s="94">
        <v>500</v>
      </c>
      <c r="B503" s="97" t="s">
        <v>1263</v>
      </c>
      <c r="C503" s="98" t="s">
        <v>1369</v>
      </c>
      <c r="D503" s="98" t="s">
        <v>1371</v>
      </c>
      <c r="E503" s="98">
        <v>1978</v>
      </c>
      <c r="F503" s="95" t="s">
        <v>599</v>
      </c>
      <c r="G503" s="98">
        <v>51</v>
      </c>
      <c r="H503" s="98">
        <v>15</v>
      </c>
    </row>
    <row r="504" spans="1:8" x14ac:dyDescent="0.25">
      <c r="A504" s="94">
        <v>501</v>
      </c>
      <c r="B504" s="97" t="s">
        <v>1263</v>
      </c>
      <c r="C504" s="98" t="s">
        <v>1372</v>
      </c>
      <c r="D504" s="98" t="s">
        <v>1373</v>
      </c>
      <c r="E504" s="98">
        <v>1985</v>
      </c>
      <c r="F504" s="95" t="s">
        <v>599</v>
      </c>
      <c r="G504" s="98">
        <v>51</v>
      </c>
      <c r="H504" s="98">
        <v>35</v>
      </c>
    </row>
    <row r="505" spans="1:8" x14ac:dyDescent="0.25">
      <c r="A505" s="94">
        <v>502</v>
      </c>
      <c r="B505" s="97" t="s">
        <v>1263</v>
      </c>
      <c r="C505" s="98" t="s">
        <v>1372</v>
      </c>
      <c r="D505" s="98" t="s">
        <v>1374</v>
      </c>
      <c r="E505" s="98">
        <v>1979</v>
      </c>
      <c r="F505" s="95" t="s">
        <v>599</v>
      </c>
      <c r="G505" s="98">
        <v>51</v>
      </c>
      <c r="H505" s="98">
        <v>16</v>
      </c>
    </row>
    <row r="506" spans="1:8" x14ac:dyDescent="0.25">
      <c r="A506" s="94">
        <v>503</v>
      </c>
      <c r="B506" s="97" t="s">
        <v>1263</v>
      </c>
      <c r="C506" s="98" t="s">
        <v>1375</v>
      </c>
      <c r="D506" s="98" t="s">
        <v>1376</v>
      </c>
      <c r="E506" s="98">
        <v>1979</v>
      </c>
      <c r="F506" s="95" t="s">
        <v>599</v>
      </c>
      <c r="G506" s="98">
        <v>51</v>
      </c>
      <c r="H506" s="98">
        <v>45</v>
      </c>
    </row>
    <row r="507" spans="1:8" x14ac:dyDescent="0.25">
      <c r="A507" s="94">
        <v>504</v>
      </c>
      <c r="B507" s="97" t="s">
        <v>1263</v>
      </c>
      <c r="C507" s="98" t="s">
        <v>1281</v>
      </c>
      <c r="D507" s="98" t="s">
        <v>1377</v>
      </c>
      <c r="E507" s="98">
        <v>1979</v>
      </c>
      <c r="F507" s="95" t="s">
        <v>599</v>
      </c>
      <c r="G507" s="98">
        <v>51</v>
      </c>
      <c r="H507" s="98">
        <v>45</v>
      </c>
    </row>
    <row r="508" spans="1:8" x14ac:dyDescent="0.25">
      <c r="A508" s="94">
        <v>505</v>
      </c>
      <c r="B508" s="97" t="s">
        <v>1263</v>
      </c>
      <c r="C508" s="98" t="s">
        <v>1334</v>
      </c>
      <c r="D508" s="98" t="s">
        <v>1378</v>
      </c>
      <c r="E508" s="98">
        <v>1991</v>
      </c>
      <c r="F508" s="95" t="s">
        <v>599</v>
      </c>
      <c r="G508" s="98">
        <v>51</v>
      </c>
      <c r="H508" s="98">
        <v>15</v>
      </c>
    </row>
    <row r="509" spans="1:8" x14ac:dyDescent="0.25">
      <c r="A509" s="94">
        <v>506</v>
      </c>
      <c r="B509" s="97" t="s">
        <v>1263</v>
      </c>
      <c r="C509" s="98" t="s">
        <v>1338</v>
      </c>
      <c r="D509" s="98" t="s">
        <v>1379</v>
      </c>
      <c r="E509" s="98">
        <v>1986</v>
      </c>
      <c r="F509" s="95" t="s">
        <v>599</v>
      </c>
      <c r="G509" s="98">
        <v>51</v>
      </c>
      <c r="H509" s="98">
        <v>5</v>
      </c>
    </row>
    <row r="510" spans="1:8" x14ac:dyDescent="0.25">
      <c r="A510" s="94">
        <v>507</v>
      </c>
      <c r="B510" s="97" t="s">
        <v>1263</v>
      </c>
      <c r="C510" s="98" t="s">
        <v>1338</v>
      </c>
      <c r="D510" s="98" t="s">
        <v>1337</v>
      </c>
      <c r="E510" s="98">
        <v>1981</v>
      </c>
      <c r="F510" s="95" t="s">
        <v>599</v>
      </c>
      <c r="G510" s="98">
        <v>51</v>
      </c>
      <c r="H510" s="98">
        <v>12</v>
      </c>
    </row>
    <row r="511" spans="1:8" x14ac:dyDescent="0.25">
      <c r="A511" s="94">
        <v>508</v>
      </c>
      <c r="B511" s="97" t="s">
        <v>1263</v>
      </c>
      <c r="C511" s="98" t="s">
        <v>1326</v>
      </c>
      <c r="D511" s="98" t="s">
        <v>1380</v>
      </c>
      <c r="E511" s="98">
        <v>1988</v>
      </c>
      <c r="F511" s="95" t="s">
        <v>599</v>
      </c>
      <c r="G511" s="98">
        <v>51</v>
      </c>
      <c r="H511" s="98">
        <v>5</v>
      </c>
    </row>
    <row r="512" spans="1:8" x14ac:dyDescent="0.25">
      <c r="A512" s="94">
        <v>509</v>
      </c>
      <c r="B512" s="97" t="s">
        <v>1263</v>
      </c>
      <c r="C512" s="98" t="s">
        <v>1381</v>
      </c>
      <c r="D512" s="98" t="s">
        <v>1382</v>
      </c>
      <c r="E512" s="98">
        <v>1988</v>
      </c>
      <c r="F512" s="95" t="s">
        <v>599</v>
      </c>
      <c r="G512" s="98">
        <v>51</v>
      </c>
      <c r="H512" s="98">
        <v>5</v>
      </c>
    </row>
    <row r="513" spans="1:8" x14ac:dyDescent="0.25">
      <c r="A513" s="94">
        <v>510</v>
      </c>
      <c r="B513" s="97" t="s">
        <v>1263</v>
      </c>
      <c r="C513" s="98" t="s">
        <v>1381</v>
      </c>
      <c r="D513" s="98" t="s">
        <v>1327</v>
      </c>
      <c r="E513" s="98">
        <v>1988</v>
      </c>
      <c r="F513" s="95" t="s">
        <v>599</v>
      </c>
      <c r="G513" s="98">
        <v>51</v>
      </c>
      <c r="H513" s="98">
        <v>6</v>
      </c>
    </row>
    <row r="514" spans="1:8" x14ac:dyDescent="0.25">
      <c r="A514" s="94">
        <v>511</v>
      </c>
      <c r="B514" s="97" t="s">
        <v>1263</v>
      </c>
      <c r="C514" s="98" t="s">
        <v>1381</v>
      </c>
      <c r="D514" s="98" t="s">
        <v>1327</v>
      </c>
      <c r="E514" s="98">
        <v>1989</v>
      </c>
      <c r="F514" s="95" t="s">
        <v>599</v>
      </c>
      <c r="G514" s="98">
        <v>51</v>
      </c>
      <c r="H514" s="98">
        <v>6</v>
      </c>
    </row>
    <row r="515" spans="1:8" x14ac:dyDescent="0.25">
      <c r="A515" s="94">
        <v>512</v>
      </c>
      <c r="B515" s="97" t="s">
        <v>1263</v>
      </c>
      <c r="C515" s="98" t="s">
        <v>1342</v>
      </c>
      <c r="D515" s="98" t="s">
        <v>1383</v>
      </c>
      <c r="E515" s="98">
        <v>1989</v>
      </c>
      <c r="F515" s="95" t="s">
        <v>599</v>
      </c>
      <c r="G515" s="98">
        <v>51</v>
      </c>
      <c r="H515" s="98">
        <v>5</v>
      </c>
    </row>
    <row r="516" spans="1:8" x14ac:dyDescent="0.25">
      <c r="A516" s="94">
        <v>513</v>
      </c>
      <c r="B516" s="97" t="s">
        <v>1263</v>
      </c>
      <c r="C516" s="98" t="s">
        <v>1342</v>
      </c>
      <c r="D516" s="98" t="s">
        <v>1384</v>
      </c>
      <c r="E516" s="98">
        <v>1989</v>
      </c>
      <c r="F516" s="95" t="s">
        <v>599</v>
      </c>
      <c r="G516" s="98">
        <v>51</v>
      </c>
      <c r="H516" s="98">
        <v>27</v>
      </c>
    </row>
    <row r="517" spans="1:8" x14ac:dyDescent="0.25">
      <c r="A517" s="94">
        <v>514</v>
      </c>
      <c r="B517" s="97" t="s">
        <v>1263</v>
      </c>
      <c r="C517" s="98" t="s">
        <v>1385</v>
      </c>
      <c r="D517" s="98" t="s">
        <v>1341</v>
      </c>
      <c r="E517" s="98">
        <v>1989</v>
      </c>
      <c r="F517" s="95" t="s">
        <v>599</v>
      </c>
      <c r="G517" s="98">
        <v>51</v>
      </c>
      <c r="H517" s="98">
        <v>6</v>
      </c>
    </row>
    <row r="518" spans="1:8" x14ac:dyDescent="0.25">
      <c r="A518" s="94">
        <v>515</v>
      </c>
      <c r="B518" s="97" t="s">
        <v>1263</v>
      </c>
      <c r="C518" s="98" t="s">
        <v>1385</v>
      </c>
      <c r="D518" s="98" t="s">
        <v>1341</v>
      </c>
      <c r="E518" s="98">
        <v>1989</v>
      </c>
      <c r="F518" s="95" t="s">
        <v>599</v>
      </c>
      <c r="G518" s="98">
        <v>51</v>
      </c>
      <c r="H518" s="98">
        <v>22.5</v>
      </c>
    </row>
    <row r="519" spans="1:8" x14ac:dyDescent="0.25">
      <c r="A519" s="94">
        <v>516</v>
      </c>
      <c r="B519" s="97" t="s">
        <v>1263</v>
      </c>
      <c r="C519" s="98" t="s">
        <v>1345</v>
      </c>
      <c r="D519" s="98" t="s">
        <v>1386</v>
      </c>
      <c r="E519" s="98">
        <v>1989</v>
      </c>
      <c r="F519" s="95" t="s">
        <v>599</v>
      </c>
      <c r="G519" s="98">
        <v>51</v>
      </c>
      <c r="H519" s="98">
        <v>5</v>
      </c>
    </row>
    <row r="520" spans="1:8" x14ac:dyDescent="0.25">
      <c r="A520" s="94">
        <v>517</v>
      </c>
      <c r="B520" s="97" t="s">
        <v>1263</v>
      </c>
      <c r="C520" s="98" t="s">
        <v>1345</v>
      </c>
      <c r="D520" s="98" t="s">
        <v>1344</v>
      </c>
      <c r="E520" s="98">
        <v>1989</v>
      </c>
      <c r="F520" s="95" t="s">
        <v>599</v>
      </c>
      <c r="G520" s="98">
        <v>51</v>
      </c>
      <c r="H520" s="98">
        <v>15</v>
      </c>
    </row>
    <row r="521" spans="1:8" x14ac:dyDescent="0.25">
      <c r="A521" s="94">
        <v>518</v>
      </c>
      <c r="B521" s="97" t="s">
        <v>1263</v>
      </c>
      <c r="C521" s="98" t="s">
        <v>1355</v>
      </c>
      <c r="D521" s="98" t="s">
        <v>1387</v>
      </c>
      <c r="E521" s="98">
        <v>1985</v>
      </c>
      <c r="F521" s="95" t="s">
        <v>599</v>
      </c>
      <c r="G521" s="98">
        <v>51</v>
      </c>
      <c r="H521" s="98">
        <v>5</v>
      </c>
    </row>
    <row r="522" spans="1:8" x14ac:dyDescent="0.25">
      <c r="A522" s="94">
        <v>519</v>
      </c>
      <c r="B522" s="97" t="s">
        <v>1263</v>
      </c>
      <c r="C522" s="98" t="s">
        <v>1355</v>
      </c>
      <c r="D522" s="98" t="s">
        <v>1319</v>
      </c>
      <c r="E522" s="98">
        <v>1985</v>
      </c>
      <c r="F522" s="95" t="s">
        <v>599</v>
      </c>
      <c r="G522" s="98">
        <v>51</v>
      </c>
      <c r="H522" s="98">
        <v>13.5</v>
      </c>
    </row>
    <row r="523" spans="1:8" x14ac:dyDescent="0.25">
      <c r="A523" s="94">
        <v>520</v>
      </c>
      <c r="B523" s="97" t="s">
        <v>1263</v>
      </c>
      <c r="C523" s="98" t="s">
        <v>1388</v>
      </c>
      <c r="D523" s="98" t="s">
        <v>1389</v>
      </c>
      <c r="E523" s="98">
        <v>1985</v>
      </c>
      <c r="F523" s="95" t="s">
        <v>599</v>
      </c>
      <c r="G523" s="98">
        <v>51</v>
      </c>
      <c r="H523" s="98">
        <v>5</v>
      </c>
    </row>
    <row r="524" spans="1:8" x14ac:dyDescent="0.25">
      <c r="A524" s="94">
        <v>521</v>
      </c>
      <c r="B524" s="97" t="s">
        <v>1263</v>
      </c>
      <c r="C524" s="98" t="s">
        <v>1390</v>
      </c>
      <c r="D524" s="98" t="s">
        <v>1391</v>
      </c>
      <c r="E524" s="98">
        <v>1986</v>
      </c>
      <c r="F524" s="95" t="s">
        <v>599</v>
      </c>
      <c r="G524" s="98">
        <v>51</v>
      </c>
      <c r="H524" s="98">
        <v>5</v>
      </c>
    </row>
    <row r="525" spans="1:8" x14ac:dyDescent="0.25">
      <c r="A525" s="94">
        <v>522</v>
      </c>
      <c r="B525" s="97" t="s">
        <v>1263</v>
      </c>
      <c r="C525" s="98" t="s">
        <v>1392</v>
      </c>
      <c r="D525" s="98" t="s">
        <v>1393</v>
      </c>
      <c r="E525" s="98">
        <v>1984</v>
      </c>
      <c r="F525" s="95" t="s">
        <v>599</v>
      </c>
      <c r="G525" s="98">
        <v>51</v>
      </c>
      <c r="H525" s="98">
        <v>5</v>
      </c>
    </row>
    <row r="526" spans="1:8" x14ac:dyDescent="0.25">
      <c r="A526" s="94">
        <v>523</v>
      </c>
      <c r="B526" s="97" t="s">
        <v>1263</v>
      </c>
      <c r="C526" s="98" t="s">
        <v>1392</v>
      </c>
      <c r="D526" s="98" t="s">
        <v>1330</v>
      </c>
      <c r="E526" s="98">
        <v>1984</v>
      </c>
      <c r="F526" s="95" t="s">
        <v>599</v>
      </c>
      <c r="G526" s="98">
        <v>51</v>
      </c>
      <c r="H526" s="98">
        <v>13.5</v>
      </c>
    </row>
    <row r="527" spans="1:8" x14ac:dyDescent="0.25">
      <c r="A527" s="94">
        <v>524</v>
      </c>
      <c r="B527" s="97" t="s">
        <v>1263</v>
      </c>
      <c r="C527" s="98" t="s">
        <v>962</v>
      </c>
      <c r="D527" s="98" t="s">
        <v>1394</v>
      </c>
      <c r="E527" s="98">
        <v>1988</v>
      </c>
      <c r="F527" s="95" t="s">
        <v>599</v>
      </c>
      <c r="G527" s="98">
        <v>40</v>
      </c>
      <c r="H527" s="98">
        <v>40</v>
      </c>
    </row>
    <row r="528" spans="1:8" x14ac:dyDescent="0.25">
      <c r="A528" s="94">
        <v>525</v>
      </c>
      <c r="B528" s="97" t="s">
        <v>1263</v>
      </c>
      <c r="C528" s="98" t="s">
        <v>971</v>
      </c>
      <c r="D528" s="98" t="s">
        <v>1395</v>
      </c>
      <c r="E528" s="98">
        <v>1990</v>
      </c>
      <c r="F528" s="95" t="s">
        <v>599</v>
      </c>
      <c r="G528" s="98">
        <v>40</v>
      </c>
      <c r="H528" s="98">
        <v>20</v>
      </c>
    </row>
    <row r="529" spans="1:8" x14ac:dyDescent="0.25">
      <c r="A529" s="94">
        <v>526</v>
      </c>
      <c r="B529" s="97" t="s">
        <v>1263</v>
      </c>
      <c r="C529" s="98" t="s">
        <v>971</v>
      </c>
      <c r="D529" s="98" t="s">
        <v>1396</v>
      </c>
      <c r="E529" s="98">
        <v>1990</v>
      </c>
      <c r="F529" s="95" t="s">
        <v>599</v>
      </c>
      <c r="G529" s="98">
        <v>40</v>
      </c>
      <c r="H529" s="98">
        <v>30</v>
      </c>
    </row>
    <row r="530" spans="1:8" x14ac:dyDescent="0.25">
      <c r="A530" s="94">
        <v>527</v>
      </c>
      <c r="B530" s="97" t="s">
        <v>1263</v>
      </c>
      <c r="C530" s="98" t="s">
        <v>941</v>
      </c>
      <c r="D530" s="98" t="s">
        <v>1397</v>
      </c>
      <c r="E530" s="98">
        <v>1988</v>
      </c>
      <c r="F530" s="95" t="s">
        <v>599</v>
      </c>
      <c r="G530" s="98">
        <v>40</v>
      </c>
      <c r="H530" s="98">
        <v>56</v>
      </c>
    </row>
    <row r="531" spans="1:8" x14ac:dyDescent="0.25">
      <c r="A531" s="94">
        <v>528</v>
      </c>
      <c r="B531" s="97" t="s">
        <v>1263</v>
      </c>
      <c r="C531" s="98" t="s">
        <v>1388</v>
      </c>
      <c r="D531" s="98" t="s">
        <v>1398</v>
      </c>
      <c r="E531" s="98">
        <v>1985</v>
      </c>
      <c r="F531" s="95" t="s">
        <v>599</v>
      </c>
      <c r="G531" s="98">
        <v>40</v>
      </c>
      <c r="H531" s="98">
        <v>14</v>
      </c>
    </row>
    <row r="532" spans="1:8" x14ac:dyDescent="0.25">
      <c r="A532" s="94">
        <v>529</v>
      </c>
      <c r="B532" s="97" t="s">
        <v>1263</v>
      </c>
      <c r="C532" s="98" t="s">
        <v>1390</v>
      </c>
      <c r="D532" s="98" t="s">
        <v>1399</v>
      </c>
      <c r="E532" s="98">
        <v>1986</v>
      </c>
      <c r="F532" s="95" t="s">
        <v>599</v>
      </c>
      <c r="G532" s="98">
        <v>40</v>
      </c>
      <c r="H532" s="98">
        <v>125</v>
      </c>
    </row>
    <row r="533" spans="1:8" x14ac:dyDescent="0.25">
      <c r="A533" s="94">
        <v>530</v>
      </c>
      <c r="B533" s="97" t="s">
        <v>1263</v>
      </c>
      <c r="C533" s="98" t="s">
        <v>1400</v>
      </c>
      <c r="D533" s="98" t="s">
        <v>1401</v>
      </c>
      <c r="E533" s="98">
        <v>1986</v>
      </c>
      <c r="F533" s="95" t="s">
        <v>599</v>
      </c>
      <c r="G533" s="98">
        <v>40</v>
      </c>
      <c r="H533" s="98">
        <v>7</v>
      </c>
    </row>
    <row r="534" spans="1:8" x14ac:dyDescent="0.25">
      <c r="A534" s="94">
        <v>531</v>
      </c>
      <c r="B534" s="97" t="s">
        <v>1263</v>
      </c>
      <c r="C534" s="98" t="s">
        <v>1392</v>
      </c>
      <c r="D534" s="98" t="s">
        <v>1402</v>
      </c>
      <c r="E534" s="98">
        <v>1980</v>
      </c>
      <c r="F534" s="95" t="s">
        <v>599</v>
      </c>
      <c r="G534" s="98">
        <v>40</v>
      </c>
      <c r="H534" s="98">
        <v>23</v>
      </c>
    </row>
    <row r="535" spans="1:8" x14ac:dyDescent="0.25">
      <c r="A535" s="94">
        <v>532</v>
      </c>
      <c r="B535" s="97" t="s">
        <v>1263</v>
      </c>
      <c r="C535" s="98" t="s">
        <v>1275</v>
      </c>
      <c r="D535" s="98" t="s">
        <v>1403</v>
      </c>
      <c r="E535" s="98">
        <v>1990</v>
      </c>
      <c r="F535" s="95" t="s">
        <v>599</v>
      </c>
      <c r="G535" s="98">
        <v>40</v>
      </c>
      <c r="H535" s="98">
        <v>12</v>
      </c>
    </row>
    <row r="536" spans="1:8" x14ac:dyDescent="0.25">
      <c r="A536" s="94">
        <v>533</v>
      </c>
      <c r="B536" s="97" t="s">
        <v>1263</v>
      </c>
      <c r="C536" s="98" t="s">
        <v>1361</v>
      </c>
      <c r="D536" s="98" t="s">
        <v>1404</v>
      </c>
      <c r="E536" s="98">
        <v>1982</v>
      </c>
      <c r="F536" s="95" t="s">
        <v>599</v>
      </c>
      <c r="G536" s="98">
        <v>40</v>
      </c>
      <c r="H536" s="98">
        <v>30</v>
      </c>
    </row>
    <row r="537" spans="1:8" x14ac:dyDescent="0.25">
      <c r="A537" s="94">
        <v>534</v>
      </c>
      <c r="B537" s="97" t="s">
        <v>1263</v>
      </c>
      <c r="C537" s="98" t="s">
        <v>1405</v>
      </c>
      <c r="D537" s="98" t="s">
        <v>1406</v>
      </c>
      <c r="E537" s="98">
        <v>1979</v>
      </c>
      <c r="F537" s="95" t="s">
        <v>599</v>
      </c>
      <c r="G537" s="98">
        <v>40</v>
      </c>
      <c r="H537" s="98">
        <v>14</v>
      </c>
    </row>
    <row r="538" spans="1:8" x14ac:dyDescent="0.25">
      <c r="A538" s="94">
        <v>535</v>
      </c>
      <c r="B538" s="97" t="s">
        <v>1263</v>
      </c>
      <c r="C538" s="98" t="s">
        <v>1405</v>
      </c>
      <c r="D538" s="98" t="s">
        <v>1407</v>
      </c>
      <c r="E538" s="98">
        <v>1996</v>
      </c>
      <c r="F538" s="95" t="s">
        <v>599</v>
      </c>
      <c r="G538" s="98">
        <v>40</v>
      </c>
      <c r="H538" s="98">
        <v>20</v>
      </c>
    </row>
    <row r="539" spans="1:8" x14ac:dyDescent="0.25">
      <c r="A539" s="94">
        <v>536</v>
      </c>
      <c r="B539" s="97" t="s">
        <v>1263</v>
      </c>
      <c r="C539" s="98" t="s">
        <v>1367</v>
      </c>
      <c r="D539" s="98" t="s">
        <v>1408</v>
      </c>
      <c r="E539" s="98">
        <v>1996</v>
      </c>
      <c r="F539" s="95" t="s">
        <v>599</v>
      </c>
      <c r="G539" s="98">
        <v>40</v>
      </c>
      <c r="H539" s="98">
        <v>12</v>
      </c>
    </row>
    <row r="540" spans="1:8" x14ac:dyDescent="0.25">
      <c r="A540" s="94">
        <v>537</v>
      </c>
      <c r="B540" s="97" t="s">
        <v>1263</v>
      </c>
      <c r="C540" s="98" t="s">
        <v>1324</v>
      </c>
      <c r="D540" s="98" t="s">
        <v>1409</v>
      </c>
      <c r="E540" s="98">
        <v>1983</v>
      </c>
      <c r="F540" s="95" t="s">
        <v>599</v>
      </c>
      <c r="G540" s="98">
        <v>40</v>
      </c>
      <c r="H540" s="98">
        <v>28</v>
      </c>
    </row>
    <row r="541" spans="1:8" x14ac:dyDescent="0.25">
      <c r="A541" s="94">
        <v>538</v>
      </c>
      <c r="B541" s="97" t="s">
        <v>1263</v>
      </c>
      <c r="C541" s="98" t="s">
        <v>1410</v>
      </c>
      <c r="D541" s="98" t="s">
        <v>1411</v>
      </c>
      <c r="E541" s="98">
        <v>1983</v>
      </c>
      <c r="F541" s="95" t="s">
        <v>599</v>
      </c>
      <c r="G541" s="98">
        <v>40</v>
      </c>
      <c r="H541" s="98">
        <v>60</v>
      </c>
    </row>
    <row r="542" spans="1:8" x14ac:dyDescent="0.25">
      <c r="A542" s="94">
        <v>539</v>
      </c>
      <c r="B542" s="97" t="s">
        <v>1263</v>
      </c>
      <c r="C542" s="98" t="s">
        <v>1286</v>
      </c>
      <c r="D542" s="98" t="s">
        <v>1412</v>
      </c>
      <c r="E542" s="98">
        <v>1966</v>
      </c>
      <c r="F542" s="95" t="s">
        <v>599</v>
      </c>
      <c r="G542" s="98">
        <v>40</v>
      </c>
      <c r="H542" s="98">
        <v>21</v>
      </c>
    </row>
    <row r="543" spans="1:8" x14ac:dyDescent="0.25">
      <c r="A543" s="94">
        <v>540</v>
      </c>
      <c r="B543" s="97" t="s">
        <v>1263</v>
      </c>
      <c r="C543" s="98" t="s">
        <v>1388</v>
      </c>
      <c r="D543" s="98" t="s">
        <v>1356</v>
      </c>
      <c r="E543" s="98">
        <v>1985</v>
      </c>
      <c r="F543" s="95" t="s">
        <v>599</v>
      </c>
      <c r="G543" s="98">
        <v>40</v>
      </c>
      <c r="H543" s="98">
        <v>51</v>
      </c>
    </row>
    <row r="544" spans="1:8" x14ac:dyDescent="0.25">
      <c r="A544" s="94">
        <v>541</v>
      </c>
      <c r="B544" s="97" t="s">
        <v>1263</v>
      </c>
      <c r="C544" s="98" t="s">
        <v>1390</v>
      </c>
      <c r="D544" s="98" t="s">
        <v>1398</v>
      </c>
      <c r="E544" s="98">
        <v>1986</v>
      </c>
      <c r="F544" s="95" t="s">
        <v>599</v>
      </c>
      <c r="G544" s="98">
        <v>40</v>
      </c>
      <c r="H544" s="98">
        <v>13.5</v>
      </c>
    </row>
    <row r="545" spans="1:8" x14ac:dyDescent="0.25">
      <c r="A545" s="94">
        <v>542</v>
      </c>
      <c r="B545" s="97" t="s">
        <v>1263</v>
      </c>
      <c r="C545" s="98" t="s">
        <v>1299</v>
      </c>
      <c r="D545" s="98" t="s">
        <v>1413</v>
      </c>
      <c r="E545" s="98">
        <v>1989</v>
      </c>
      <c r="F545" s="95" t="s">
        <v>599</v>
      </c>
      <c r="G545" s="98">
        <v>32</v>
      </c>
      <c r="H545" s="98">
        <v>10</v>
      </c>
    </row>
    <row r="546" spans="1:8" x14ac:dyDescent="0.25">
      <c r="A546" s="94">
        <v>543</v>
      </c>
      <c r="B546" s="97" t="s">
        <v>1263</v>
      </c>
      <c r="C546" s="98" t="s">
        <v>1301</v>
      </c>
      <c r="D546" s="98" t="s">
        <v>1414</v>
      </c>
      <c r="E546" s="98">
        <v>1990</v>
      </c>
      <c r="F546" s="95" t="s">
        <v>599</v>
      </c>
      <c r="G546" s="98">
        <v>32</v>
      </c>
      <c r="H546" s="98">
        <v>10</v>
      </c>
    </row>
    <row r="547" spans="1:8" x14ac:dyDescent="0.25">
      <c r="A547" s="94">
        <v>544</v>
      </c>
      <c r="B547" s="97" t="s">
        <v>1263</v>
      </c>
      <c r="C547" s="98" t="s">
        <v>1293</v>
      </c>
      <c r="D547" s="98" t="s">
        <v>1378</v>
      </c>
      <c r="E547" s="98">
        <v>1990</v>
      </c>
      <c r="F547" s="95" t="s">
        <v>599</v>
      </c>
      <c r="G547" s="98">
        <v>32</v>
      </c>
      <c r="H547" s="98">
        <v>29.5</v>
      </c>
    </row>
    <row r="548" spans="1:8" x14ac:dyDescent="0.25">
      <c r="A548" s="94">
        <v>545</v>
      </c>
      <c r="B548" s="97" t="s">
        <v>1263</v>
      </c>
      <c r="C548" s="98" t="s">
        <v>1313</v>
      </c>
      <c r="D548" s="98" t="s">
        <v>1415</v>
      </c>
      <c r="E548" s="98">
        <v>1987</v>
      </c>
      <c r="F548" s="95" t="s">
        <v>599</v>
      </c>
      <c r="G548" s="98">
        <v>32</v>
      </c>
      <c r="H548" s="98">
        <v>26</v>
      </c>
    </row>
    <row r="549" spans="1:8" x14ac:dyDescent="0.25">
      <c r="A549" s="94">
        <v>546</v>
      </c>
      <c r="B549" s="97" t="s">
        <v>1263</v>
      </c>
      <c r="C549" s="98" t="s">
        <v>963</v>
      </c>
      <c r="D549" s="98" t="s">
        <v>1416</v>
      </c>
      <c r="E549" s="98">
        <v>1987</v>
      </c>
      <c r="F549" s="95" t="s">
        <v>599</v>
      </c>
      <c r="G549" s="98">
        <v>32</v>
      </c>
      <c r="H549" s="98">
        <v>34</v>
      </c>
    </row>
    <row r="550" spans="1:8" x14ac:dyDescent="0.25">
      <c r="A550" s="94">
        <v>547</v>
      </c>
      <c r="B550" s="97" t="s">
        <v>1263</v>
      </c>
      <c r="C550" s="98" t="s">
        <v>1417</v>
      </c>
      <c r="D550" s="98" t="s">
        <v>1418</v>
      </c>
      <c r="E550" s="98">
        <v>1979</v>
      </c>
      <c r="F550" s="95" t="s">
        <v>599</v>
      </c>
      <c r="G550" s="98">
        <v>32</v>
      </c>
      <c r="H550" s="98">
        <v>20</v>
      </c>
    </row>
    <row r="551" spans="1:8" x14ac:dyDescent="0.25">
      <c r="A551" s="94">
        <v>548</v>
      </c>
      <c r="B551" s="97" t="s">
        <v>1263</v>
      </c>
      <c r="C551" s="98" t="s">
        <v>1417</v>
      </c>
      <c r="D551" s="98" t="s">
        <v>1419</v>
      </c>
      <c r="E551" s="98">
        <v>2020</v>
      </c>
      <c r="F551" s="95" t="s">
        <v>599</v>
      </c>
      <c r="G551" s="98">
        <v>32</v>
      </c>
      <c r="H551" s="98">
        <v>65</v>
      </c>
    </row>
    <row r="552" spans="1:8" x14ac:dyDescent="0.25">
      <c r="A552" s="94">
        <v>549</v>
      </c>
      <c r="B552" s="97" t="s">
        <v>1263</v>
      </c>
      <c r="C552" s="98" t="s">
        <v>1420</v>
      </c>
      <c r="D552" s="98" t="s">
        <v>1421</v>
      </c>
      <c r="E552" s="98">
        <v>1996</v>
      </c>
      <c r="F552" s="95" t="s">
        <v>599</v>
      </c>
      <c r="G552" s="98">
        <v>32</v>
      </c>
      <c r="H552" s="98">
        <v>55</v>
      </c>
    </row>
    <row r="553" spans="1:8" x14ac:dyDescent="0.25">
      <c r="A553" s="94">
        <v>550</v>
      </c>
      <c r="B553" s="97" t="s">
        <v>1263</v>
      </c>
      <c r="C553" s="98" t="s">
        <v>1422</v>
      </c>
      <c r="D553" s="98" t="s">
        <v>1423</v>
      </c>
      <c r="E553" s="98">
        <v>1978</v>
      </c>
      <c r="F553" s="95" t="s">
        <v>599</v>
      </c>
      <c r="G553" s="98">
        <v>32</v>
      </c>
      <c r="H553" s="98">
        <v>53</v>
      </c>
    </row>
    <row r="554" spans="1:8" x14ac:dyDescent="0.25">
      <c r="A554" s="94">
        <v>551</v>
      </c>
      <c r="B554" s="97" t="s">
        <v>1263</v>
      </c>
      <c r="C554" s="98" t="s">
        <v>1334</v>
      </c>
      <c r="D554" s="98" t="s">
        <v>1424</v>
      </c>
      <c r="E554" s="98">
        <v>1990</v>
      </c>
      <c r="F554" s="95" t="s">
        <v>599</v>
      </c>
      <c r="G554" s="98">
        <v>32</v>
      </c>
      <c r="H554" s="98">
        <v>5</v>
      </c>
    </row>
    <row r="555" spans="1:8" x14ac:dyDescent="0.25">
      <c r="A555" s="94">
        <v>552</v>
      </c>
      <c r="B555" s="97" t="s">
        <v>1263</v>
      </c>
      <c r="C555" s="98" t="s">
        <v>1201</v>
      </c>
      <c r="D555" s="98" t="s">
        <v>1425</v>
      </c>
      <c r="E555" s="98">
        <v>1980</v>
      </c>
      <c r="F555" s="95" t="s">
        <v>598</v>
      </c>
      <c r="G555" s="98">
        <v>27</v>
      </c>
      <c r="H555" s="98">
        <v>47</v>
      </c>
    </row>
    <row r="556" spans="1:8" x14ac:dyDescent="0.25">
      <c r="A556" s="94">
        <v>553</v>
      </c>
      <c r="B556" s="97" t="s">
        <v>1263</v>
      </c>
      <c r="C556" s="98" t="s">
        <v>930</v>
      </c>
      <c r="D556" s="98" t="s">
        <v>1426</v>
      </c>
      <c r="E556" s="98">
        <v>1980</v>
      </c>
      <c r="F556" s="95" t="s">
        <v>599</v>
      </c>
      <c r="G556" s="98">
        <v>27</v>
      </c>
      <c r="H556" s="98">
        <v>17</v>
      </c>
    </row>
    <row r="557" spans="1:8" x14ac:dyDescent="0.25">
      <c r="A557" s="94">
        <v>554</v>
      </c>
      <c r="B557" s="97" t="s">
        <v>1263</v>
      </c>
      <c r="C557" s="98" t="s">
        <v>1301</v>
      </c>
      <c r="D557" s="98" t="s">
        <v>1427</v>
      </c>
      <c r="E557" s="98">
        <v>1990</v>
      </c>
      <c r="F557" s="95" t="s">
        <v>599</v>
      </c>
      <c r="G557" s="98">
        <v>27</v>
      </c>
      <c r="H557" s="98">
        <v>25</v>
      </c>
    </row>
    <row r="558" spans="1:8" x14ac:dyDescent="0.25">
      <c r="A558" s="94">
        <v>555</v>
      </c>
      <c r="B558" s="97" t="s">
        <v>1263</v>
      </c>
      <c r="C558" s="98" t="s">
        <v>937</v>
      </c>
      <c r="D558" s="98" t="s">
        <v>1428</v>
      </c>
      <c r="E558" s="98">
        <v>1989</v>
      </c>
      <c r="F558" s="95" t="s">
        <v>599</v>
      </c>
      <c r="G558" s="98">
        <v>27</v>
      </c>
      <c r="H558" s="98">
        <v>28</v>
      </c>
    </row>
    <row r="559" spans="1:8" x14ac:dyDescent="0.25">
      <c r="A559" s="94">
        <v>556</v>
      </c>
      <c r="B559" s="97" t="s">
        <v>1263</v>
      </c>
      <c r="C559" s="98" t="s">
        <v>964</v>
      </c>
      <c r="D559" s="98" t="s">
        <v>1023</v>
      </c>
      <c r="E559" s="98">
        <v>1989</v>
      </c>
      <c r="F559" s="95" t="s">
        <v>599</v>
      </c>
      <c r="G559" s="98">
        <v>27</v>
      </c>
      <c r="H559" s="98">
        <v>40</v>
      </c>
    </row>
    <row r="560" spans="1:8" x14ac:dyDescent="0.25">
      <c r="A560" s="94">
        <v>557</v>
      </c>
      <c r="B560" s="97" t="s">
        <v>1263</v>
      </c>
      <c r="C560" s="98" t="s">
        <v>939</v>
      </c>
      <c r="D560" s="98" t="s">
        <v>1429</v>
      </c>
      <c r="E560" s="98">
        <v>1988</v>
      </c>
      <c r="F560" s="95" t="s">
        <v>599</v>
      </c>
      <c r="G560" s="98">
        <v>27</v>
      </c>
      <c r="H560" s="98">
        <v>20</v>
      </c>
    </row>
    <row r="561" spans="1:8" x14ac:dyDescent="0.25">
      <c r="A561" s="94">
        <v>558</v>
      </c>
      <c r="B561" s="97" t="s">
        <v>1263</v>
      </c>
      <c r="C561" s="98" t="s">
        <v>941</v>
      </c>
      <c r="D561" s="98" t="s">
        <v>1430</v>
      </c>
      <c r="E561" s="98">
        <v>1988</v>
      </c>
      <c r="F561" s="95" t="s">
        <v>599</v>
      </c>
      <c r="G561" s="98">
        <v>27</v>
      </c>
      <c r="H561" s="98">
        <v>12</v>
      </c>
    </row>
    <row r="562" spans="1:8" x14ac:dyDescent="0.25">
      <c r="A562" s="94">
        <v>559</v>
      </c>
      <c r="B562" s="97" t="s">
        <v>1263</v>
      </c>
      <c r="C562" s="98" t="s">
        <v>1161</v>
      </c>
      <c r="D562" s="98" t="s">
        <v>1431</v>
      </c>
      <c r="E562" s="98">
        <v>1982</v>
      </c>
      <c r="F562" s="95" t="s">
        <v>599</v>
      </c>
      <c r="G562" s="98">
        <v>27</v>
      </c>
      <c r="H562" s="98">
        <v>30</v>
      </c>
    </row>
    <row r="563" spans="1:8" x14ac:dyDescent="0.25">
      <c r="A563" s="94">
        <v>560</v>
      </c>
      <c r="B563" s="97" t="s">
        <v>1263</v>
      </c>
      <c r="C563" s="98" t="s">
        <v>1318</v>
      </c>
      <c r="D563" s="98" t="s">
        <v>1432</v>
      </c>
      <c r="E563" s="98">
        <v>1991</v>
      </c>
      <c r="F563" s="95" t="s">
        <v>599</v>
      </c>
      <c r="G563" s="98">
        <v>27</v>
      </c>
      <c r="H563" s="98">
        <v>15</v>
      </c>
    </row>
    <row r="564" spans="1:8" x14ac:dyDescent="0.25">
      <c r="A564" s="94">
        <v>561</v>
      </c>
      <c r="B564" s="97" t="s">
        <v>1263</v>
      </c>
      <c r="C564" s="98" t="s">
        <v>1400</v>
      </c>
      <c r="D564" s="98" t="s">
        <v>1433</v>
      </c>
      <c r="E564" s="98">
        <v>1986</v>
      </c>
      <c r="F564" s="95" t="s">
        <v>599</v>
      </c>
      <c r="G564" s="98">
        <v>27</v>
      </c>
      <c r="H564" s="98">
        <v>45</v>
      </c>
    </row>
    <row r="565" spans="1:8" x14ac:dyDescent="0.25">
      <c r="A565" s="94">
        <v>562</v>
      </c>
      <c r="B565" s="97" t="s">
        <v>1263</v>
      </c>
      <c r="C565" s="98" t="s">
        <v>1268</v>
      </c>
      <c r="D565" s="98" t="s">
        <v>1434</v>
      </c>
      <c r="E565" s="98">
        <v>1983</v>
      </c>
      <c r="F565" s="95" t="s">
        <v>599</v>
      </c>
      <c r="G565" s="98">
        <v>27</v>
      </c>
      <c r="H565" s="98">
        <v>51</v>
      </c>
    </row>
    <row r="566" spans="1:8" x14ac:dyDescent="0.25">
      <c r="A566" s="94">
        <v>563</v>
      </c>
      <c r="B566" s="97" t="s">
        <v>1263</v>
      </c>
      <c r="C566" s="98" t="s">
        <v>1435</v>
      </c>
      <c r="D566" s="98" t="s">
        <v>1436</v>
      </c>
      <c r="E566" s="98">
        <v>1983</v>
      </c>
      <c r="F566" s="95" t="s">
        <v>599</v>
      </c>
      <c r="G566" s="98">
        <v>27</v>
      </c>
      <c r="H566" s="98">
        <v>16</v>
      </c>
    </row>
    <row r="567" spans="1:8" x14ac:dyDescent="0.25">
      <c r="A567" s="94">
        <v>564</v>
      </c>
      <c r="B567" s="97" t="s">
        <v>1263</v>
      </c>
      <c r="C567" s="98" t="s">
        <v>1329</v>
      </c>
      <c r="D567" s="98" t="s">
        <v>1437</v>
      </c>
      <c r="E567" s="98">
        <v>1982</v>
      </c>
      <c r="F567" s="95" t="s">
        <v>599</v>
      </c>
      <c r="G567" s="98">
        <v>27</v>
      </c>
      <c r="H567" s="98">
        <v>19</v>
      </c>
    </row>
    <row r="568" spans="1:8" x14ac:dyDescent="0.25">
      <c r="A568" s="94">
        <v>565</v>
      </c>
      <c r="B568" s="97" t="s">
        <v>1263</v>
      </c>
      <c r="C568" s="98" t="s">
        <v>1438</v>
      </c>
      <c r="D568" s="98" t="s">
        <v>1439</v>
      </c>
      <c r="E568" s="98">
        <v>2021</v>
      </c>
      <c r="F568" s="95" t="s">
        <v>599</v>
      </c>
      <c r="G568" s="98">
        <v>27</v>
      </c>
      <c r="H568" s="98">
        <v>14</v>
      </c>
    </row>
    <row r="569" spans="1:8" x14ac:dyDescent="0.25">
      <c r="A569" s="94">
        <v>566</v>
      </c>
      <c r="B569" s="97" t="s">
        <v>1263</v>
      </c>
      <c r="C569" s="98" t="s">
        <v>1438</v>
      </c>
      <c r="D569" s="98" t="s">
        <v>1440</v>
      </c>
      <c r="E569" s="98">
        <v>2021</v>
      </c>
      <c r="F569" s="95" t="s">
        <v>599</v>
      </c>
      <c r="G569" s="98">
        <v>27</v>
      </c>
      <c r="H569" s="98">
        <v>37</v>
      </c>
    </row>
    <row r="570" spans="1:8" x14ac:dyDescent="0.25">
      <c r="A570" s="94">
        <v>567</v>
      </c>
      <c r="B570" s="97" t="s">
        <v>1263</v>
      </c>
      <c r="C570" s="98" t="s">
        <v>1438</v>
      </c>
      <c r="D570" s="98" t="s">
        <v>1441</v>
      </c>
      <c r="E570" s="98">
        <v>1985</v>
      </c>
      <c r="F570" s="95" t="s">
        <v>599</v>
      </c>
      <c r="G570" s="98">
        <v>27</v>
      </c>
      <c r="H570" s="98">
        <v>45</v>
      </c>
    </row>
    <row r="571" spans="1:8" x14ac:dyDescent="0.25">
      <c r="A571" s="94">
        <v>568</v>
      </c>
      <c r="B571" s="97" t="s">
        <v>1263</v>
      </c>
      <c r="C571" s="98" t="s">
        <v>1420</v>
      </c>
      <c r="D571" s="98" t="s">
        <v>1442</v>
      </c>
      <c r="E571" s="98">
        <v>1990</v>
      </c>
      <c r="F571" s="95" t="s">
        <v>599</v>
      </c>
      <c r="G571" s="98">
        <v>27</v>
      </c>
      <c r="H571" s="98">
        <v>12.5</v>
      </c>
    </row>
    <row r="572" spans="1:8" x14ac:dyDescent="0.25">
      <c r="A572" s="94">
        <v>569</v>
      </c>
      <c r="B572" s="97" t="s">
        <v>1263</v>
      </c>
      <c r="C572" s="98" t="s">
        <v>1283</v>
      </c>
      <c r="D572" s="98" t="s">
        <v>1443</v>
      </c>
      <c r="E572" s="98">
        <v>1986</v>
      </c>
      <c r="F572" s="95" t="s">
        <v>599</v>
      </c>
      <c r="G572" s="98">
        <v>27</v>
      </c>
      <c r="H572" s="98">
        <v>12</v>
      </c>
    </row>
    <row r="573" spans="1:8" x14ac:dyDescent="0.25">
      <c r="A573" s="94">
        <v>570</v>
      </c>
      <c r="B573" s="97" t="s">
        <v>1263</v>
      </c>
      <c r="C573" s="98" t="s">
        <v>1375</v>
      </c>
      <c r="D573" s="98" t="s">
        <v>1444</v>
      </c>
      <c r="E573" s="98">
        <v>1978</v>
      </c>
      <c r="F573" s="95" t="s">
        <v>599</v>
      </c>
      <c r="G573" s="98">
        <v>27</v>
      </c>
      <c r="H573" s="98">
        <v>18</v>
      </c>
    </row>
    <row r="574" spans="1:8" x14ac:dyDescent="0.25">
      <c r="A574" s="94">
        <v>571</v>
      </c>
      <c r="B574" s="97" t="s">
        <v>1263</v>
      </c>
      <c r="C574" s="98" t="s">
        <v>1375</v>
      </c>
      <c r="D574" s="98" t="s">
        <v>1445</v>
      </c>
      <c r="E574" s="98">
        <v>1978</v>
      </c>
      <c r="F574" s="95" t="s">
        <v>599</v>
      </c>
      <c r="G574" s="98">
        <v>27</v>
      </c>
      <c r="H574" s="98">
        <v>25</v>
      </c>
    </row>
    <row r="575" spans="1:8" x14ac:dyDescent="0.25">
      <c r="A575" s="94">
        <v>572</v>
      </c>
      <c r="B575" s="97" t="s">
        <v>1263</v>
      </c>
      <c r="C575" s="98" t="s">
        <v>1422</v>
      </c>
      <c r="D575" s="98" t="s">
        <v>1446</v>
      </c>
      <c r="E575" s="98">
        <v>1978</v>
      </c>
      <c r="F575" s="95" t="s">
        <v>599</v>
      </c>
      <c r="G575" s="98">
        <v>27</v>
      </c>
      <c r="H575" s="98">
        <v>18</v>
      </c>
    </row>
    <row r="576" spans="1:8" x14ac:dyDescent="0.25">
      <c r="A576" s="94">
        <v>573</v>
      </c>
      <c r="B576" s="97" t="s">
        <v>1263</v>
      </c>
      <c r="C576" s="98" t="s">
        <v>1422</v>
      </c>
      <c r="D576" s="98" t="s">
        <v>1447</v>
      </c>
      <c r="E576" s="98">
        <v>1978</v>
      </c>
      <c r="F576" s="95" t="s">
        <v>599</v>
      </c>
      <c r="G576" s="98">
        <v>27</v>
      </c>
      <c r="H576" s="98">
        <v>34</v>
      </c>
    </row>
    <row r="577" spans="1:8" x14ac:dyDescent="0.25">
      <c r="A577" s="94">
        <v>574</v>
      </c>
      <c r="B577" s="97" t="s">
        <v>1263</v>
      </c>
      <c r="C577" s="98" t="s">
        <v>1435</v>
      </c>
      <c r="D577" s="98" t="s">
        <v>1448</v>
      </c>
      <c r="E577" s="98">
        <v>1983</v>
      </c>
      <c r="F577" s="95" t="s">
        <v>599</v>
      </c>
      <c r="G577" s="98">
        <v>27</v>
      </c>
      <c r="H577" s="98">
        <v>2</v>
      </c>
    </row>
    <row r="578" spans="1:8" x14ac:dyDescent="0.25">
      <c r="A578" s="94">
        <v>575</v>
      </c>
      <c r="B578" s="97" t="s">
        <v>1263</v>
      </c>
      <c r="C578" s="98" t="s">
        <v>1435</v>
      </c>
      <c r="D578" s="98" t="s">
        <v>1434</v>
      </c>
      <c r="E578" s="98">
        <v>1983</v>
      </c>
      <c r="F578" s="95" t="s">
        <v>599</v>
      </c>
      <c r="G578" s="98">
        <v>27</v>
      </c>
      <c r="H578" s="98">
        <v>8.5</v>
      </c>
    </row>
  </sheetData>
  <mergeCells count="1">
    <mergeCell ref="A1:H1"/>
  </mergeCells>
  <conditionalFormatting sqref="B4:B11">
    <cfRule type="expression" dxfId="11" priority="12">
      <formula>SUM(#REF!)&lt;#REF!</formula>
    </cfRule>
  </conditionalFormatting>
  <conditionalFormatting sqref="C4:D11">
    <cfRule type="expression" dxfId="10" priority="10">
      <formula>C4="Пожалуйста, выберите из списка…"</formula>
    </cfRule>
    <cfRule type="expression" dxfId="9" priority="11">
      <formula>SUM(#REF!)&lt;#REF!</formula>
    </cfRule>
  </conditionalFormatting>
  <conditionalFormatting sqref="C4:E11">
    <cfRule type="expression" dxfId="8" priority="9">
      <formula>C4=" "</formula>
    </cfRule>
  </conditionalFormatting>
  <conditionalFormatting sqref="G4:G11">
    <cfRule type="expression" dxfId="7" priority="7">
      <formula>SUM(#REF!)&lt;#REF!</formula>
    </cfRule>
  </conditionalFormatting>
  <conditionalFormatting sqref="H4:H11">
    <cfRule type="expression" dxfId="6" priority="8">
      <formula>SUM(#REF!)&lt;#REF!</formula>
    </cfRule>
  </conditionalFormatting>
  <conditionalFormatting sqref="B12:B578">
    <cfRule type="expression" dxfId="5" priority="6">
      <formula>SUM(#REF!)&lt;#REF!</formula>
    </cfRule>
  </conditionalFormatting>
  <conditionalFormatting sqref="C12:D578">
    <cfRule type="expression" dxfId="4" priority="4">
      <formula>C12="Пожалуйста, выберите из списка…"</formula>
    </cfRule>
    <cfRule type="expression" dxfId="3" priority="5">
      <formula>SUM(#REF!)&lt;#REF!</formula>
    </cfRule>
  </conditionalFormatting>
  <conditionalFormatting sqref="C12:E578">
    <cfRule type="expression" dxfId="2" priority="3">
      <formula>C12=" "</formula>
    </cfRule>
  </conditionalFormatting>
  <conditionalFormatting sqref="G12:G578">
    <cfRule type="expression" dxfId="1" priority="1">
      <formula>SUM(#REF!)&lt;#REF!</formula>
    </cfRule>
  </conditionalFormatting>
  <conditionalFormatting sqref="H12:H578">
    <cfRule type="expression" dxfId="0" priority="2">
      <formula>SUM(#REF!)&lt;#REF!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56F32-F82A-4C93-B330-28EBA21678A0}">
  <sheetPr>
    <tabColor rgb="FF00B050"/>
  </sheetPr>
  <dimension ref="A1:AC578"/>
  <sheetViews>
    <sheetView zoomScale="80" zoomScaleNormal="80" workbookViewId="0">
      <selection activeCell="A2" sqref="A2:Q2"/>
    </sheetView>
  </sheetViews>
  <sheetFormatPr defaultColWidth="9.109375" defaultRowHeight="12" x14ac:dyDescent="0.25"/>
  <cols>
    <col min="1" max="1" width="6.33203125" style="100" bestFit="1" customWidth="1"/>
    <col min="2" max="2" width="39.6640625" style="100" bestFit="1" customWidth="1"/>
    <col min="3" max="3" width="30.5546875" style="100" customWidth="1"/>
    <col min="4" max="4" width="17.77734375" style="100" bestFit="1" customWidth="1"/>
    <col min="5" max="5" width="13.21875" style="100" bestFit="1" customWidth="1"/>
    <col min="6" max="6" width="15.109375" style="100" bestFit="1" customWidth="1"/>
    <col min="7" max="7" width="16.33203125" style="100" bestFit="1" customWidth="1"/>
    <col min="8" max="8" width="12.109375" style="100" bestFit="1" customWidth="1"/>
    <col min="9" max="9" width="14.5546875" style="100" bestFit="1" customWidth="1"/>
    <col min="10" max="10" width="7.33203125" style="100" bestFit="1" customWidth="1"/>
    <col min="11" max="11" width="16.33203125" style="100" bestFit="1" customWidth="1"/>
    <col min="12" max="12" width="12.21875" style="100" bestFit="1" customWidth="1"/>
    <col min="13" max="13" width="7.88671875" style="100" bestFit="1" customWidth="1"/>
    <col min="14" max="14" width="13.5546875" style="100" bestFit="1" customWidth="1"/>
    <col min="15" max="15" width="11.88671875" style="100" bestFit="1" customWidth="1"/>
    <col min="16" max="16" width="10.77734375" style="100" bestFit="1" customWidth="1"/>
    <col min="17" max="17" width="10.44140625" style="100" bestFit="1" customWidth="1"/>
    <col min="18" max="18" width="9.109375" style="100"/>
    <col min="19" max="19" width="11" style="100" hidden="1" customWidth="1"/>
    <col min="20" max="20" width="14.6640625" style="100" customWidth="1"/>
    <col min="21" max="27" width="9.109375" style="100"/>
    <col min="28" max="28" width="14.6640625" style="100" customWidth="1"/>
    <col min="29" max="29" width="11" style="100" customWidth="1"/>
    <col min="30" max="16384" width="9.109375" style="100"/>
  </cols>
  <sheetData>
    <row r="1" spans="1:29" ht="13.2" x14ac:dyDescent="0.25">
      <c r="A1" s="99" t="s">
        <v>596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</row>
    <row r="2" spans="1:29" s="103" customFormat="1" ht="84" x14ac:dyDescent="0.25">
      <c r="A2" s="101" t="s">
        <v>1449</v>
      </c>
      <c r="B2" s="102" t="s">
        <v>0</v>
      </c>
      <c r="C2" s="102" t="s">
        <v>1</v>
      </c>
      <c r="D2" s="102" t="s">
        <v>2</v>
      </c>
      <c r="E2" s="102" t="s">
        <v>3</v>
      </c>
      <c r="F2" s="101" t="s">
        <v>1450</v>
      </c>
      <c r="G2" s="101" t="s">
        <v>1451</v>
      </c>
      <c r="H2" s="102" t="s">
        <v>1455</v>
      </c>
      <c r="I2" s="101" t="s">
        <v>1452</v>
      </c>
      <c r="J2" s="102" t="s">
        <v>1453</v>
      </c>
      <c r="K2" s="101" t="s">
        <v>1454</v>
      </c>
      <c r="L2" s="101" t="s">
        <v>1456</v>
      </c>
      <c r="M2" s="101" t="s">
        <v>4</v>
      </c>
      <c r="N2" s="101" t="s">
        <v>1457</v>
      </c>
      <c r="O2" s="101" t="s">
        <v>1458</v>
      </c>
      <c r="P2" s="101" t="s">
        <v>1459</v>
      </c>
      <c r="Q2" s="101" t="s">
        <v>5</v>
      </c>
      <c r="S2" s="101" t="s">
        <v>7</v>
      </c>
      <c r="T2" s="100"/>
      <c r="U2" s="100"/>
      <c r="V2" s="100"/>
      <c r="W2" s="100"/>
      <c r="X2" s="100"/>
      <c r="Y2" s="100"/>
      <c r="Z2" s="100"/>
      <c r="AA2" s="100"/>
      <c r="AB2" s="100"/>
      <c r="AC2" s="100"/>
    </row>
    <row r="3" spans="1:29" x14ac:dyDescent="0.25">
      <c r="A3" s="104" t="s">
        <v>11</v>
      </c>
      <c r="B3" s="105" t="s">
        <v>6</v>
      </c>
      <c r="C3" s="105" t="s">
        <v>6</v>
      </c>
      <c r="D3" s="105" t="s">
        <v>6</v>
      </c>
      <c r="E3" s="105" t="s">
        <v>6</v>
      </c>
      <c r="F3" s="106" t="s">
        <v>14</v>
      </c>
      <c r="G3" s="106" t="s">
        <v>12</v>
      </c>
      <c r="H3" s="106" t="s">
        <v>15</v>
      </c>
      <c r="I3" s="106" t="s">
        <v>15</v>
      </c>
      <c r="J3" s="106" t="s">
        <v>13</v>
      </c>
      <c r="K3" s="106" t="s">
        <v>6</v>
      </c>
      <c r="L3" s="106" t="s">
        <v>14</v>
      </c>
      <c r="M3" s="106" t="s">
        <v>16</v>
      </c>
      <c r="N3" s="106" t="s">
        <v>17</v>
      </c>
      <c r="O3" s="106" t="s">
        <v>18</v>
      </c>
      <c r="P3" s="106" t="s">
        <v>6</v>
      </c>
      <c r="Q3" s="106" t="s">
        <v>6</v>
      </c>
      <c r="S3" s="107"/>
    </row>
    <row r="4" spans="1:29" s="103" customFormat="1" x14ac:dyDescent="0.25">
      <c r="A4" s="102">
        <v>1</v>
      </c>
      <c r="B4" s="102" t="str">
        <f>'Участки тепловых сетей'!B4</f>
        <v>Котельная «Школьная» с. Верякуши</v>
      </c>
      <c r="C4" s="102" t="str">
        <f>'Участки тепловых сетей'!C4</f>
        <v>Котельная «Школьная» с. Верякуши</v>
      </c>
      <c r="D4" s="102" t="str">
        <f>'Участки тепловых сетей'!D4</f>
        <v>УТ1</v>
      </c>
      <c r="E4" s="102">
        <f>IF('Участки тепловых сетей'!F4="Подземная канальная или подвальная",2,IF('Участки тепловых сетей'!F4="Подземная бесканальная",2,IF('Участки тепловых сетей'!F4="Надземная",1,0)))</f>
        <v>2</v>
      </c>
      <c r="F4" s="102">
        <f t="shared" ref="F4:F12" si="0">IF(B4=0,0,0.05)</f>
        <v>0.05</v>
      </c>
      <c r="G4" s="108">
        <f ca="1">IF(B4=0,0,YEAR(TODAY())-'Участки тепловых сетей'!E4)</f>
        <v>33</v>
      </c>
      <c r="H4" s="102">
        <f>IF(B4=0,0,'Участки тепловых сетей'!H4/1000)</f>
        <v>3.0000000000000001E-3</v>
      </c>
      <c r="I4" s="102">
        <f t="shared" ref="I4:I12" si="1">IF(B4=0,0,(IF(J4&lt;0.3,1,IF(J4&lt;0.6,1.5,IF(J4=0.6,2,IF(J4&lt;1.4,3,0))))))</f>
        <v>1</v>
      </c>
      <c r="J4" s="108">
        <f>IF(B4=0,0,'Участки тепловых сетей'!G4/1000)</f>
        <v>0.1</v>
      </c>
      <c r="K4" s="108">
        <f t="shared" ref="K4:K12" ca="1" si="2">IF(B4=0,0,IF(G4&gt;17,0.5*EXP(G4/20),IF(G4&gt;3,1,0.8)))</f>
        <v>2.6034899135899243</v>
      </c>
      <c r="L4" s="109">
        <f t="shared" ref="L4:L12" ca="1" si="3">IF(B4=0,0,F4*(0.1*G4)^(K4-1))</f>
        <v>0.33915785271574284</v>
      </c>
      <c r="M4" s="109">
        <f t="shared" ref="M4:M12" ca="1" si="4">IF(B4=0,0,L4*H4)</f>
        <v>1.0174735581472286E-3</v>
      </c>
      <c r="N4" s="110">
        <f t="shared" ref="N4:N12" si="5">IF(B4=0,0,2.91*(1+((20.89+((-1.88)*I4))*J4^(1.2))))</f>
        <v>6.4003992435034274</v>
      </c>
      <c r="O4" s="110">
        <f t="shared" ref="O4:O12" si="6">IF(B4=0,0,1/N4)</f>
        <v>0.15624025345216178</v>
      </c>
      <c r="P4" s="111">
        <f ca="1">_xlfn.MAXIFS($S$4:$S$578,$B$4:$B$578,B4)</f>
        <v>10.808296811345475</v>
      </c>
      <c r="Q4" s="112">
        <f t="shared" ref="Q4:Q12" ca="1" si="7">IF(B4=0,0,EXP(-M4))</f>
        <v>0.99898304389256121</v>
      </c>
      <c r="S4" s="112">
        <f ca="1">IF(B4=0,0,M4/O4+1)</f>
        <v>1.0065122369918502</v>
      </c>
      <c r="T4" s="100"/>
      <c r="U4" s="100"/>
      <c r="V4" s="100"/>
      <c r="W4" s="100"/>
      <c r="X4" s="100"/>
      <c r="Y4" s="100"/>
      <c r="Z4" s="100"/>
      <c r="AA4" s="100"/>
      <c r="AB4" s="100"/>
      <c r="AC4" s="100"/>
    </row>
    <row r="5" spans="1:29" s="103" customFormat="1" x14ac:dyDescent="0.25">
      <c r="A5" s="102">
        <v>2</v>
      </c>
      <c r="B5" s="102" t="str">
        <f>'Участки тепловых сетей'!B5</f>
        <v>Котельная «Школьная» с. Верякуши</v>
      </c>
      <c r="C5" s="102" t="str">
        <f>'Участки тепловых сетей'!C5</f>
        <v>УТ1</v>
      </c>
      <c r="D5" s="102" t="str">
        <f>'Участки тепловых сетей'!D5</f>
        <v xml:space="preserve">ул. Советская, 32 </v>
      </c>
      <c r="E5" s="102">
        <f>IF('Участки тепловых сетей'!F5="Подземная канальная или подвальная",2,IF('Участки тепловых сетей'!F5="Подземная бесканальная",2,IF('Участки тепловых сетей'!F5="Надземная",1,0)))</f>
        <v>2</v>
      </c>
      <c r="F5" s="102">
        <f t="shared" si="0"/>
        <v>0.05</v>
      </c>
      <c r="G5" s="108">
        <f ca="1">IF(B5=0,0,YEAR(TODAY())-'Участки тепловых сетей'!E5)</f>
        <v>33</v>
      </c>
      <c r="H5" s="102">
        <f>IF(B5=0,0,'Участки тепловых сетей'!H5/1000)</f>
        <v>0.104</v>
      </c>
      <c r="I5" s="102">
        <f t="shared" si="1"/>
        <v>1</v>
      </c>
      <c r="J5" s="108">
        <f>IF(B5=0,0,'Участки тепловых сетей'!G5/1000)</f>
        <v>6.9000000000000006E-2</v>
      </c>
      <c r="K5" s="108">
        <f t="shared" ca="1" si="2"/>
        <v>2.6034899135899243</v>
      </c>
      <c r="L5" s="109">
        <f t="shared" ca="1" si="3"/>
        <v>0.33915785271574284</v>
      </c>
      <c r="M5" s="109">
        <f t="shared" ca="1" si="4"/>
        <v>3.5272416682437253E-2</v>
      </c>
      <c r="N5" s="110">
        <f t="shared" si="5"/>
        <v>5.1461143813219747</v>
      </c>
      <c r="O5" s="110">
        <f t="shared" si="6"/>
        <v>0.1943213706305362</v>
      </c>
      <c r="P5" s="111">
        <f ca="1">_xlfn.MAXIFS($S$4:$S$578,$B$4:$B$578,B5)</f>
        <v>10.808296811345475</v>
      </c>
      <c r="Q5" s="112">
        <f t="shared" ca="1" si="7"/>
        <v>0.96534240505947166</v>
      </c>
      <c r="S5" s="112">
        <f ca="1">IF(B4=0,0,IF(B5=B4,S4+M5/O5,M5/O5+1))</f>
        <v>1.1880281277453217</v>
      </c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29" s="103" customFormat="1" x14ac:dyDescent="0.25">
      <c r="A6" s="102">
        <v>3</v>
      </c>
      <c r="B6" s="102" t="str">
        <f>'Участки тепловых сетей'!B6</f>
        <v>Котельная «Школьная» с. Верякуши</v>
      </c>
      <c r="C6" s="102" t="str">
        <f>'Участки тепловых сетей'!C6</f>
        <v>УТ1</v>
      </c>
      <c r="D6" s="102" t="str">
        <f>'Участки тепловых сетей'!D6</f>
        <v>УТ2</v>
      </c>
      <c r="E6" s="102">
        <f>IF('Участки тепловых сетей'!F6="Подземная канальная или подвальная",2,IF('Участки тепловых сетей'!F6="Подземная бесканальная",2,IF('Участки тепловых сетей'!F6="Надземная",1,0)))</f>
        <v>2</v>
      </c>
      <c r="F6" s="102">
        <f t="shared" si="0"/>
        <v>0.05</v>
      </c>
      <c r="G6" s="108">
        <f ca="1">IF(B6=0,0,YEAR(TODAY())-'Участки тепловых сетей'!E6)</f>
        <v>45</v>
      </c>
      <c r="H6" s="102">
        <f>IF(B6=0,0,'Участки тепловых сетей'!H6/1000)</f>
        <v>2.8000000000000001E-2</v>
      </c>
      <c r="I6" s="102">
        <f t="shared" si="1"/>
        <v>1</v>
      </c>
      <c r="J6" s="108">
        <f>IF(B6=0,0,'Участки тепловых сетей'!G6/1000)</f>
        <v>6.9000000000000006E-2</v>
      </c>
      <c r="K6" s="108">
        <f t="shared" ca="1" si="2"/>
        <v>4.7438679181792631</v>
      </c>
      <c r="L6" s="109">
        <f t="shared" ca="1" si="3"/>
        <v>13.947982005444068</v>
      </c>
      <c r="M6" s="109">
        <f t="shared" ca="1" si="4"/>
        <v>0.39054349615243389</v>
      </c>
      <c r="N6" s="110">
        <f t="shared" si="5"/>
        <v>5.1461143813219747</v>
      </c>
      <c r="O6" s="110">
        <f t="shared" si="6"/>
        <v>0.1943213706305362</v>
      </c>
      <c r="P6" s="111">
        <f ca="1">_xlfn.MAXIFS($S$4:$S$578,$B$4:$B$578,B6)</f>
        <v>10.808296811345475</v>
      </c>
      <c r="Q6" s="112">
        <f t="shared" ca="1" si="7"/>
        <v>0.67668899667104343</v>
      </c>
      <c r="S6" s="112">
        <f ca="1">IF(B5=0,0,IF(B6=B5,S5+M6/O6,M6/O6+1))</f>
        <v>3.197809629827125</v>
      </c>
      <c r="T6" s="100"/>
      <c r="U6" s="100"/>
      <c r="V6" s="100"/>
      <c r="W6" s="100"/>
      <c r="X6" s="100"/>
      <c r="Y6" s="100"/>
      <c r="Z6" s="100"/>
      <c r="AA6" s="100"/>
      <c r="AB6" s="100"/>
      <c r="AC6" s="100"/>
    </row>
    <row r="7" spans="1:29" s="103" customFormat="1" x14ac:dyDescent="0.25">
      <c r="A7" s="102">
        <v>4</v>
      </c>
      <c r="B7" s="102" t="str">
        <f>'Участки тепловых сетей'!B7</f>
        <v>Котельная «Школьная» с. Верякуши</v>
      </c>
      <c r="C7" s="102" t="str">
        <f>'Участки тепловых сетей'!C7</f>
        <v>УТ2</v>
      </c>
      <c r="D7" s="102" t="str">
        <f>'Участки тепловых сетей'!D7</f>
        <v>ул. Советская, 31</v>
      </c>
      <c r="E7" s="102">
        <f>IF('Участки тепловых сетей'!F7="Подземная канальная или подвальная",2,IF('Участки тепловых сетей'!F7="Подземная бесканальная",2,IF('Участки тепловых сетей'!F7="Надземная",1,0)))</f>
        <v>2</v>
      </c>
      <c r="F7" s="102">
        <f t="shared" si="0"/>
        <v>0.05</v>
      </c>
      <c r="G7" s="108">
        <f ca="1">IF(B7=0,0,YEAR(TODAY())-'Участки тепловых сетей'!E7)</f>
        <v>46</v>
      </c>
      <c r="H7" s="102">
        <f>IF(B7=0,0,'Участки тепловых сетей'!H7/1000)</f>
        <v>5.0000000000000001E-3</v>
      </c>
      <c r="I7" s="102">
        <f t="shared" si="1"/>
        <v>1</v>
      </c>
      <c r="J7" s="108">
        <f>IF(B7=0,0,'Участки тепловых сетей'!G7/1000)</f>
        <v>5.0999999999999997E-2</v>
      </c>
      <c r="K7" s="108">
        <f t="shared" ca="1" si="2"/>
        <v>4.9870912274073591</v>
      </c>
      <c r="L7" s="109">
        <f t="shared" ca="1" si="3"/>
        <v>21.950577009860076</v>
      </c>
      <c r="M7" s="109">
        <f t="shared" ca="1" si="4"/>
        <v>0.10975288504930038</v>
      </c>
      <c r="N7" s="110">
        <f t="shared" si="5"/>
        <v>4.4658198822924025</v>
      </c>
      <c r="O7" s="110">
        <f t="shared" si="6"/>
        <v>0.2239230480309202</v>
      </c>
      <c r="P7" s="111">
        <f ca="1">_xlfn.MAXIFS($S$4:$S$578,$B$4:$B$578,B7)</f>
        <v>10.808296811345475</v>
      </c>
      <c r="Q7" s="112">
        <f t="shared" ca="1" si="7"/>
        <v>0.89605553665937387</v>
      </c>
      <c r="S7" s="112">
        <f ca="1">IF(B6=0,0,IF(B7=B6,S6+M7/O7,M7/O7+1))</f>
        <v>3.6879462460192434</v>
      </c>
      <c r="T7" s="100"/>
      <c r="U7" s="100"/>
      <c r="V7" s="100"/>
      <c r="W7" s="100"/>
      <c r="X7" s="100"/>
      <c r="Y7" s="100"/>
      <c r="Z7" s="100"/>
      <c r="AA7" s="100"/>
      <c r="AB7" s="100"/>
      <c r="AC7" s="100"/>
    </row>
    <row r="8" spans="1:29" s="103" customFormat="1" x14ac:dyDescent="0.25">
      <c r="A8" s="102">
        <v>5</v>
      </c>
      <c r="B8" s="102" t="str">
        <f>'Участки тепловых сетей'!B8</f>
        <v>Котельная «Школьная» с. Верякуши</v>
      </c>
      <c r="C8" s="102" t="str">
        <f>'Участки тепловых сетей'!C8</f>
        <v>УТ2</v>
      </c>
      <c r="D8" s="102" t="str">
        <f>'Участки тепловых сетей'!D8</f>
        <v>ул. Советская, 33</v>
      </c>
      <c r="E8" s="102">
        <f>IF('Участки тепловых сетей'!F8="Подземная канальная или подвальная",2,IF('Участки тепловых сетей'!F8="Подземная бесканальная",2,IF('Участки тепловых сетей'!F8="Надземная",1,0)))</f>
        <v>2</v>
      </c>
      <c r="F8" s="102">
        <f t="shared" si="0"/>
        <v>0.05</v>
      </c>
      <c r="G8" s="108">
        <f ca="1">IF(B8=0,0,YEAR(TODAY())-'Участки тепловых сетей'!E8)</f>
        <v>46</v>
      </c>
      <c r="H8" s="102">
        <f>IF(B8=0,0,'Участки тепловых сетей'!H8/1000)</f>
        <v>1.0999999999999999E-2</v>
      </c>
      <c r="I8" s="102">
        <f t="shared" si="1"/>
        <v>1</v>
      </c>
      <c r="J8" s="108">
        <f>IF(B8=0,0,'Участки тепловых сетей'!G8/1000)</f>
        <v>5.0999999999999997E-2</v>
      </c>
      <c r="K8" s="108">
        <f t="shared" ca="1" si="2"/>
        <v>4.9870912274073591</v>
      </c>
      <c r="L8" s="109">
        <f t="shared" ca="1" si="3"/>
        <v>21.950577009860076</v>
      </c>
      <c r="M8" s="109">
        <f t="shared" ca="1" si="4"/>
        <v>0.24145634710846084</v>
      </c>
      <c r="N8" s="110">
        <f t="shared" si="5"/>
        <v>4.4658198822924025</v>
      </c>
      <c r="O8" s="110">
        <f t="shared" si="6"/>
        <v>0.2239230480309202</v>
      </c>
      <c r="P8" s="111">
        <f ca="1">_xlfn.MAXIFS($S$4:$S$578,$B$4:$B$578,B8)</f>
        <v>10.808296811345475</v>
      </c>
      <c r="Q8" s="112">
        <f t="shared" ca="1" si="7"/>
        <v>0.78548309164880303</v>
      </c>
      <c r="S8" s="112">
        <f ca="1">IF(B7=0,0,IF(B8=B7,S7+M8/O8,M8/O8+1))</f>
        <v>4.7662468016419037</v>
      </c>
      <c r="T8" s="100"/>
      <c r="U8" s="100"/>
      <c r="V8" s="100"/>
      <c r="W8" s="100"/>
      <c r="X8" s="100"/>
      <c r="Y8" s="100"/>
      <c r="Z8" s="100"/>
      <c r="AA8" s="100"/>
      <c r="AB8" s="100"/>
      <c r="AC8" s="100"/>
    </row>
    <row r="9" spans="1:29" s="103" customFormat="1" x14ac:dyDescent="0.25">
      <c r="A9" s="102">
        <v>6</v>
      </c>
      <c r="B9" s="102" t="str">
        <f>'Участки тепловых сетей'!B9</f>
        <v>Котельная «Школьная» с. Верякуши</v>
      </c>
      <c r="C9" s="102" t="str">
        <f>'Участки тепловых сетей'!C9</f>
        <v>УТ2</v>
      </c>
      <c r="D9" s="102" t="str">
        <f>'Участки тепловых сетей'!D9</f>
        <v xml:space="preserve">ул. Колхозная, 4 </v>
      </c>
      <c r="E9" s="102">
        <f>IF('Участки тепловых сетей'!F9="Подземная канальная или подвальная",2,IF('Участки тепловых сетей'!F9="Подземная бесканальная",2,IF('Участки тепловых сетей'!F9="Надземная",1,0)))</f>
        <v>2</v>
      </c>
      <c r="F9" s="102">
        <f t="shared" si="0"/>
        <v>0.05</v>
      </c>
      <c r="G9" s="108">
        <f ca="1">IF(B9=0,0,YEAR(TODAY())-'Участки тепловых сетей'!E9)</f>
        <v>45</v>
      </c>
      <c r="H9" s="102">
        <f>IF(B9=0,0,'Участки тепловых сетей'!H9/1000)</f>
        <v>9.7000000000000003E-2</v>
      </c>
      <c r="I9" s="102">
        <f t="shared" si="1"/>
        <v>1</v>
      </c>
      <c r="J9" s="108">
        <f>IF(B9=0,0,'Участки тепловых сетей'!G9/1000)</f>
        <v>5.0999999999999997E-2</v>
      </c>
      <c r="K9" s="108">
        <f t="shared" ca="1" si="2"/>
        <v>4.7438679181792631</v>
      </c>
      <c r="L9" s="109">
        <f t="shared" ca="1" si="3"/>
        <v>13.947982005444068</v>
      </c>
      <c r="M9" s="109">
        <f t="shared" ca="1" si="4"/>
        <v>1.3529542545280746</v>
      </c>
      <c r="N9" s="110">
        <f t="shared" si="5"/>
        <v>4.4658198822924025</v>
      </c>
      <c r="O9" s="110">
        <f t="shared" si="6"/>
        <v>0.2239230480309202</v>
      </c>
      <c r="P9" s="111">
        <f ca="1">_xlfn.MAXIFS($S$4:$S$578,$B$4:$B$578,B9)</f>
        <v>10.808296811345475</v>
      </c>
      <c r="Q9" s="112">
        <f t="shared" ca="1" si="7"/>
        <v>0.25847552909403448</v>
      </c>
      <c r="S9" s="112">
        <f ca="1">IF(B8=0,0,IF(B9=B8,S8+M9/O9,M9/O9+1))</f>
        <v>10.808296811345475</v>
      </c>
      <c r="T9" s="100"/>
      <c r="U9" s="100"/>
      <c r="V9" s="100"/>
      <c r="W9" s="100"/>
      <c r="X9" s="100"/>
      <c r="Y9" s="100"/>
      <c r="Z9" s="100"/>
      <c r="AA9" s="100"/>
      <c r="AB9" s="100"/>
      <c r="AC9" s="100"/>
    </row>
    <row r="10" spans="1:29" s="103" customFormat="1" x14ac:dyDescent="0.25">
      <c r="A10" s="102">
        <v>7</v>
      </c>
      <c r="B10" s="102" t="str">
        <f>'Участки тепловых сетей'!B10</f>
        <v>Котельная «ДК» с. Ореховец</v>
      </c>
      <c r="C10" s="102" t="str">
        <f>'Участки тепловых сетей'!C10</f>
        <v>Котельная «ДК» с. Ореховец</v>
      </c>
      <c r="D10" s="102" t="str">
        <f>'Участки тепловых сетей'!D10</f>
        <v xml:space="preserve">ул. Шоссейная, 31 </v>
      </c>
      <c r="E10" s="102">
        <f>IF('Участки тепловых сетей'!F10="Подземная канальная или подвальная",2,IF('Участки тепловых сетей'!F10="Подземная бесканальная",2,IF('Участки тепловых сетей'!F10="Надземная",1,0)))</f>
        <v>1</v>
      </c>
      <c r="F10" s="102">
        <f t="shared" si="0"/>
        <v>0.05</v>
      </c>
      <c r="G10" s="108">
        <f ca="1">IF(B10=0,0,YEAR(TODAY())-'Участки тепловых сетей'!E10)</f>
        <v>35</v>
      </c>
      <c r="H10" s="102">
        <f>IF(B10=0,0,'Участки тепловых сетей'!H10/1000)</f>
        <v>5.0000000000000001E-3</v>
      </c>
      <c r="I10" s="102">
        <f t="shared" si="1"/>
        <v>1</v>
      </c>
      <c r="J10" s="108">
        <f>IF(B10=0,0,'Участки тепловых сетей'!G10/1000)</f>
        <v>0.1</v>
      </c>
      <c r="K10" s="108">
        <f t="shared" ca="1" si="2"/>
        <v>2.8773013380028654</v>
      </c>
      <c r="L10" s="109">
        <f t="shared" ca="1" si="3"/>
        <v>0.52523017883607825</v>
      </c>
      <c r="M10" s="109">
        <f t="shared" ca="1" si="4"/>
        <v>2.6261508941803915E-3</v>
      </c>
      <c r="N10" s="110">
        <f t="shared" si="5"/>
        <v>6.4003992435034274</v>
      </c>
      <c r="O10" s="110">
        <f t="shared" si="6"/>
        <v>0.15624025345216178</v>
      </c>
      <c r="P10" s="111">
        <f ca="1">_xlfn.MAXIFS($S$4:$S$578,$B$4:$B$578,B10)</f>
        <v>1.016808414196438</v>
      </c>
      <c r="Q10" s="112">
        <f t="shared" ca="1" si="7"/>
        <v>0.99737729442344458</v>
      </c>
      <c r="S10" s="112">
        <f ca="1">IF(B9=0,0,IF(B10=B9,S9+M10/O10,M10/O10+1))</f>
        <v>1.016808414196438</v>
      </c>
      <c r="T10" s="100"/>
      <c r="U10" s="100"/>
      <c r="V10" s="100"/>
      <c r="W10" s="100"/>
      <c r="X10" s="100"/>
      <c r="Y10" s="100"/>
      <c r="Z10" s="100"/>
      <c r="AA10" s="100"/>
      <c r="AB10" s="100"/>
      <c r="AC10" s="100"/>
    </row>
    <row r="11" spans="1:29" s="103" customFormat="1" x14ac:dyDescent="0.25">
      <c r="A11" s="102">
        <v>8</v>
      </c>
      <c r="B11" s="102" t="str">
        <f>'Участки тепловых сетей'!B11</f>
        <v xml:space="preserve">Котельная «Школьная» с. Елизарьево </v>
      </c>
      <c r="C11" s="102" t="str">
        <f>'Участки тепловых сетей'!C11</f>
        <v xml:space="preserve">Котельная «Школьная» с. Елизарьево </v>
      </c>
      <c r="D11" s="102" t="str">
        <f>'Участки тепловых сетей'!D11</f>
        <v xml:space="preserve">ул. Прокеева, 2А </v>
      </c>
      <c r="E11" s="102">
        <f>IF('Участки тепловых сетей'!F11="Подземная канальная или подвальная",2,IF('Участки тепловых сетей'!F11="Подземная бесканальная",2,IF('Участки тепловых сетей'!F11="Надземная",1,0)))</f>
        <v>1</v>
      </c>
      <c r="F11" s="102">
        <f t="shared" si="0"/>
        <v>0.05</v>
      </c>
      <c r="G11" s="108">
        <f ca="1">IF(B11=0,0,YEAR(TODAY())-'Участки тепловых сетей'!E11)</f>
        <v>39</v>
      </c>
      <c r="H11" s="102">
        <f>IF(B11=0,0,'Участки тепловых сетей'!H11/1000)</f>
        <v>5.0000000000000001E-3</v>
      </c>
      <c r="I11" s="102">
        <f t="shared" si="1"/>
        <v>1</v>
      </c>
      <c r="J11" s="108">
        <f>IF(B11=0,0,'Участки тепловых сетей'!G11/1000)</f>
        <v>0.1</v>
      </c>
      <c r="K11" s="108">
        <f t="shared" ca="1" si="2"/>
        <v>3.5143437902946464</v>
      </c>
      <c r="L11" s="109">
        <f t="shared" ca="1" si="3"/>
        <v>1.5314740018877633</v>
      </c>
      <c r="M11" s="109">
        <f t="shared" ca="1" si="4"/>
        <v>7.6573700094388162E-3</v>
      </c>
      <c r="N11" s="110">
        <f t="shared" si="5"/>
        <v>6.4003992435034274</v>
      </c>
      <c r="O11" s="110">
        <f t="shared" si="6"/>
        <v>0.15624025345216178</v>
      </c>
      <c r="P11" s="111">
        <f ca="1">_xlfn.MAXIFS($S$4:$S$578,$B$4:$B$578,B11)</f>
        <v>1.0490102252156381</v>
      </c>
      <c r="Q11" s="112">
        <f t="shared" ca="1" si="7"/>
        <v>0.99237187295927598</v>
      </c>
      <c r="S11" s="112">
        <f ca="1">IF(B10=0,0,IF(B11=B10,S10+M11/O11,M11/O11+1))</f>
        <v>1.0490102252156381</v>
      </c>
      <c r="T11" s="100"/>
      <c r="U11" s="100"/>
      <c r="V11" s="100"/>
      <c r="W11" s="100"/>
      <c r="X11" s="100"/>
      <c r="Y11" s="100"/>
      <c r="Z11" s="100"/>
      <c r="AA11" s="100"/>
      <c r="AB11" s="100"/>
      <c r="AC11" s="100"/>
    </row>
    <row r="12" spans="1:29" s="103" customFormat="1" x14ac:dyDescent="0.25">
      <c r="A12" s="102">
        <v>9</v>
      </c>
      <c r="B12" s="102" t="str">
        <f>'Участки тепловых сетей'!B12</f>
        <v>Котельная «Школьная» с. Верякуши</v>
      </c>
      <c r="C12" s="102" t="str">
        <f>'Участки тепловых сетей'!C12</f>
        <v>Котельная «Школьная» с. Верякуши</v>
      </c>
      <c r="D12" s="102" t="str">
        <f>'Участки тепловых сетей'!D12</f>
        <v xml:space="preserve">ул. Прокеева, 3А </v>
      </c>
      <c r="E12" s="102">
        <f>IF('Участки тепловых сетей'!F12="Подземная канальная или подвальная",2,IF('Участки тепловых сетей'!F12="Подземная бесканальная",2,IF('Участки тепловых сетей'!F12="Надземная",1,0)))</f>
        <v>2</v>
      </c>
      <c r="F12" s="102">
        <f t="shared" si="0"/>
        <v>0.05</v>
      </c>
      <c r="G12" s="108">
        <f ca="1">IF(B12=0,0,YEAR(TODAY())-'Участки тепловых сетей'!E12)</f>
        <v>17</v>
      </c>
      <c r="H12" s="102">
        <f>IF(B12=0,0,'Участки тепловых сетей'!H12/1000)</f>
        <v>0.125</v>
      </c>
      <c r="I12" s="102">
        <f t="shared" si="1"/>
        <v>1</v>
      </c>
      <c r="J12" s="108">
        <f>IF(B12=0,0,'Участки тепловых сетей'!G12/1000)</f>
        <v>5.0999999999999997E-2</v>
      </c>
      <c r="K12" s="108">
        <f t="shared" ca="1" si="2"/>
        <v>1</v>
      </c>
      <c r="L12" s="109">
        <f t="shared" ca="1" si="3"/>
        <v>0.05</v>
      </c>
      <c r="M12" s="109">
        <f t="shared" ca="1" si="4"/>
        <v>6.2500000000000003E-3</v>
      </c>
      <c r="N12" s="110">
        <f t="shared" si="5"/>
        <v>4.4658198822924025</v>
      </c>
      <c r="O12" s="110">
        <f t="shared" si="6"/>
        <v>0.2239230480309202</v>
      </c>
      <c r="P12" s="111">
        <f ca="1">_xlfn.MAXIFS($S$4:$S$578,$B$4:$B$578,B12)</f>
        <v>10.808296811345475</v>
      </c>
      <c r="Q12" s="112">
        <f t="shared" ca="1" si="7"/>
        <v>0.9937694906233947</v>
      </c>
      <c r="S12" s="112">
        <f ca="1">IF(B11=0,0,IF(B12=B11,S11+M12/O12,M12/O12+1))</f>
        <v>1.0279113742643275</v>
      </c>
      <c r="T12" s="100"/>
      <c r="U12" s="100"/>
      <c r="V12" s="100"/>
      <c r="W12" s="100"/>
      <c r="X12" s="100"/>
      <c r="Y12" s="100"/>
      <c r="Z12" s="100"/>
      <c r="AA12" s="100"/>
      <c r="AB12" s="100"/>
      <c r="AC12" s="100"/>
    </row>
    <row r="13" spans="1:29" ht="24" x14ac:dyDescent="0.25">
      <c r="A13" s="102">
        <v>10</v>
      </c>
      <c r="B13" s="102" t="str">
        <f>'Участки тепловых сетей'!B13</f>
        <v>Котельная «Администрация» с. Елизарьево</v>
      </c>
      <c r="C13" s="102" t="str">
        <f>'Участки тепловых сетей'!C13</f>
        <v>Котельная «Администрация» с. Елизарьево</v>
      </c>
      <c r="D13" s="102" t="str">
        <f>'Участки тепловых сетей'!D13</f>
        <v xml:space="preserve">ул. Молодежная, 1А </v>
      </c>
      <c r="E13" s="102">
        <f>IF('Участки тепловых сетей'!F13="Подземная канальная или подвальная",2,IF('Участки тепловых сетей'!F13="Подземная бесканальная",2,IF('Участки тепловых сетей'!F13="Надземная",1,0)))</f>
        <v>2</v>
      </c>
      <c r="F13" s="102">
        <f t="shared" ref="F13:F76" si="8">IF(B13=0,0,0.05)</f>
        <v>0.05</v>
      </c>
      <c r="G13" s="108">
        <f ca="1">IF(B13=0,0,YEAR(TODAY())-'Участки тепловых сетей'!E13)</f>
        <v>27</v>
      </c>
      <c r="H13" s="102">
        <f>IF(B13=0,0,'Участки тепловых сетей'!H13/1000)</f>
        <v>1.7999999999999999E-2</v>
      </c>
      <c r="I13" s="102">
        <f t="shared" ref="I13:I76" si="9">IF(B13=0,0,(IF(J13&lt;0.3,1,IF(J13&lt;0.6,1.5,IF(J13=0.6,2,IF(J13&lt;1.4,3,0))))))</f>
        <v>1</v>
      </c>
      <c r="J13" s="108">
        <f>IF(B13=0,0,'Участки тепловых сетей'!G13/1000)</f>
        <v>5.0999999999999997E-2</v>
      </c>
      <c r="K13" s="108">
        <f t="shared" ref="K13:K76" ca="1" si="10">IF(B13=0,0,IF(G13&gt;17,0.5*EXP(G13/20),IF(G13&gt;3,1,0.8)))</f>
        <v>1.9287127653484872</v>
      </c>
      <c r="L13" s="109">
        <f t="shared" ref="L13:L76" ca="1" si="11">IF(B13=0,0,F13*(0.1*G13)^(K13-1))</f>
        <v>0.12577173113141749</v>
      </c>
      <c r="M13" s="109">
        <f t="shared" ref="M13:M76" ca="1" si="12">IF(B13=0,0,L13*H13)</f>
        <v>2.2638911603655148E-3</v>
      </c>
      <c r="N13" s="110">
        <f t="shared" ref="N13:N76" si="13">IF(B13=0,0,2.91*(1+((20.89+((-1.88)*I13))*J13^(1.2))))</f>
        <v>4.4658198822924025</v>
      </c>
      <c r="O13" s="110">
        <f t="shared" ref="O13:O76" si="14">IF(B13=0,0,1/N13)</f>
        <v>0.2239230480309202</v>
      </c>
      <c r="P13" s="111">
        <f ca="1">_xlfn.MAXIFS($S$4:$S$578,$B$4:$B$578,B13)</f>
        <v>1.0101101301553064</v>
      </c>
      <c r="Q13" s="112">
        <f t="shared" ref="Q13:Q76" ca="1" si="15">IF(B13=0,0,EXP(-M13))</f>
        <v>0.99773866950850443</v>
      </c>
      <c r="S13" s="112">
        <f ca="1">IF(B12=0,0,IF(B13=B12,S12+M13/O13,M13/O13+1))</f>
        <v>1.0101101301553064</v>
      </c>
    </row>
    <row r="14" spans="1:29" x14ac:dyDescent="0.25">
      <c r="A14" s="102">
        <v>11</v>
      </c>
      <c r="B14" s="102" t="str">
        <f>'Участки тепловых сетей'!B14</f>
        <v xml:space="preserve">Котельная «ДК» с. Елизарьево </v>
      </c>
      <c r="C14" s="102" t="str">
        <f>'Участки тепловых сетей'!C14</f>
        <v xml:space="preserve">Котельная «ДК» с. Елизарьево </v>
      </c>
      <c r="D14" s="102" t="str">
        <f>'Участки тепловых сетей'!D14</f>
        <v xml:space="preserve">ул. 9 Мая, 34А </v>
      </c>
      <c r="E14" s="102">
        <f>IF('Участки тепловых сетей'!F14="Подземная канальная или подвальная",2,IF('Участки тепловых сетей'!F14="Подземная бесканальная",2,IF('Участки тепловых сетей'!F14="Надземная",1,0)))</f>
        <v>1</v>
      </c>
      <c r="F14" s="102">
        <f t="shared" si="8"/>
        <v>0.05</v>
      </c>
      <c r="G14" s="108">
        <f ca="1">IF(B14=0,0,YEAR(TODAY())-'Участки тепловых сетей'!E14)</f>
        <v>42</v>
      </c>
      <c r="H14" s="102">
        <f>IF(B14=0,0,'Участки тепловых сетей'!H14/1000)</f>
        <v>2E-3</v>
      </c>
      <c r="I14" s="102">
        <f t="shared" si="9"/>
        <v>1</v>
      </c>
      <c r="J14" s="108">
        <f>IF(B14=0,0,'Участки тепловых сетей'!G14/1000)</f>
        <v>3.2000000000000001E-2</v>
      </c>
      <c r="K14" s="108">
        <f t="shared" ca="1" si="10"/>
        <v>4.0830849562838258</v>
      </c>
      <c r="L14" s="109">
        <f t="shared" ca="1" si="11"/>
        <v>4.1735009392570541</v>
      </c>
      <c r="M14" s="109">
        <f t="shared" ca="1" si="12"/>
        <v>8.3470018785141084E-3</v>
      </c>
      <c r="N14" s="110">
        <f t="shared" si="13"/>
        <v>3.7993138988372586</v>
      </c>
      <c r="O14" s="110">
        <f t="shared" si="14"/>
        <v>0.26320541724810886</v>
      </c>
      <c r="P14" s="111">
        <f ca="1">_xlfn.MAXIFS($S$4:$S$578,$B$4:$B$578,B14)</f>
        <v>1.0317128802506594</v>
      </c>
      <c r="Q14" s="112">
        <f t="shared" ca="1" si="15"/>
        <v>0.99168773761759066</v>
      </c>
      <c r="S14" s="112">
        <f ca="1">IF(B13=0,0,IF(B14=B13,S13+M14/O14,M14/O14+1))</f>
        <v>1.0317128802506594</v>
      </c>
    </row>
    <row r="15" spans="1:29" ht="24" x14ac:dyDescent="0.25">
      <c r="A15" s="102">
        <v>12</v>
      </c>
      <c r="B15" s="102" t="str">
        <f>'Участки тепловых сетей'!B15</f>
        <v>Котельная Дивеевского территориального отдела в с. Елизарьево</v>
      </c>
      <c r="C15" s="102" t="str">
        <f>'Участки тепловых сетей'!C15</f>
        <v>Котельная Дивеевского территориального отдела в с. Елизарьево</v>
      </c>
      <c r="D15" s="102" t="str">
        <f>'Участки тепловых сетей'!D15</f>
        <v xml:space="preserve">ул. 9 Мая, 35А </v>
      </c>
      <c r="E15" s="102">
        <f>IF('Участки тепловых сетей'!F15="Подземная канальная или подвальная",2,IF('Участки тепловых сетей'!F15="Подземная бесканальная",2,IF('Участки тепловых сетей'!F15="Надземная",1,0)))</f>
        <v>2</v>
      </c>
      <c r="F15" s="102">
        <f t="shared" si="8"/>
        <v>0.05</v>
      </c>
      <c r="G15" s="108">
        <f ca="1">IF(B15=0,0,YEAR(TODAY())-'Участки тепловых сетей'!E15)</f>
        <v>47</v>
      </c>
      <c r="H15" s="102">
        <f>IF(B15=0,0,'Участки тепловых сетей'!H15/1000)</f>
        <v>2E-3</v>
      </c>
      <c r="I15" s="102">
        <f t="shared" si="9"/>
        <v>1</v>
      </c>
      <c r="J15" s="108">
        <f>IF(B15=0,0,'Участки тепловых сетей'!G15/1000)</f>
        <v>3.2000000000000001E-2</v>
      </c>
      <c r="K15" s="108">
        <f t="shared" ca="1" si="10"/>
        <v>5.2427848623637878</v>
      </c>
      <c r="L15" s="109">
        <f t="shared" ca="1" si="11"/>
        <v>35.525207395728479</v>
      </c>
      <c r="M15" s="109">
        <f t="shared" ca="1" si="12"/>
        <v>7.1050414791456962E-2</v>
      </c>
      <c r="N15" s="110">
        <f t="shared" si="13"/>
        <v>3.7993138988372586</v>
      </c>
      <c r="O15" s="110">
        <f t="shared" si="14"/>
        <v>0.26320541724810886</v>
      </c>
      <c r="P15" s="111">
        <f ca="1">_xlfn.MAXIFS($S$4:$S$578,$B$4:$B$578,B15)</f>
        <v>1.2699428284353349</v>
      </c>
      <c r="Q15" s="112">
        <f t="shared" ca="1" si="15"/>
        <v>0.93141493385425611</v>
      </c>
      <c r="S15" s="112">
        <f ca="1">IF(B14=0,0,IF(B15=B14,S14+M15/O15,M15/O15+1))</f>
        <v>1.2699428284353349</v>
      </c>
    </row>
    <row r="16" spans="1:29" x14ac:dyDescent="0.25">
      <c r="A16" s="102">
        <v>13</v>
      </c>
      <c r="B16" s="102" t="str">
        <f>'Участки тепловых сетей'!B16</f>
        <v xml:space="preserve">Котельная «Школьная» с. Глухово </v>
      </c>
      <c r="C16" s="102" t="str">
        <f>'Участки тепловых сетей'!C16</f>
        <v xml:space="preserve">Котельная «Школьная» с. Глухово </v>
      </c>
      <c r="D16" s="102" t="str">
        <f>'Участки тепловых сетей'!D16</f>
        <v>ТК1</v>
      </c>
      <c r="E16" s="102">
        <f>IF('Участки тепловых сетей'!F16="Подземная канальная или подвальная",2,IF('Участки тепловых сетей'!F16="Подземная бесканальная",2,IF('Участки тепловых сетей'!F16="Надземная",1,0)))</f>
        <v>2</v>
      </c>
      <c r="F16" s="102">
        <f t="shared" si="8"/>
        <v>0.05</v>
      </c>
      <c r="G16" s="108">
        <f ca="1">IF(B16=0,0,YEAR(TODAY())-'Участки тепловых сетей'!E16)</f>
        <v>29</v>
      </c>
      <c r="H16" s="102">
        <f>IF(B16=0,0,'Участки тепловых сетей'!H16/1000)</f>
        <v>5.0000000000000001E-3</v>
      </c>
      <c r="I16" s="102">
        <f t="shared" si="9"/>
        <v>1</v>
      </c>
      <c r="J16" s="108">
        <f>IF(B16=0,0,'Участки тепловых сетей'!G16/1000)</f>
        <v>0.1</v>
      </c>
      <c r="K16" s="108">
        <f t="shared" ca="1" si="10"/>
        <v>2.1315572575844084</v>
      </c>
      <c r="L16" s="109">
        <f t="shared" ca="1" si="11"/>
        <v>0.16680144735912394</v>
      </c>
      <c r="M16" s="109">
        <f t="shared" ca="1" si="12"/>
        <v>8.3400723679561979E-4</v>
      </c>
      <c r="N16" s="110">
        <f t="shared" si="13"/>
        <v>6.4003992435034274</v>
      </c>
      <c r="O16" s="110">
        <f t="shared" si="14"/>
        <v>0.15624025345216178</v>
      </c>
      <c r="P16" s="111">
        <f ca="1">_xlfn.MAXIFS($S$4:$S$578,$B$4:$B$578,B16)</f>
        <v>1.1366787831854781</v>
      </c>
      <c r="Q16" s="112">
        <f t="shared" ca="1" si="15"/>
        <v>0.99916634045057529</v>
      </c>
      <c r="S16" s="112">
        <f ca="1">IF(B15=0,0,IF(B16=B15,S15+M16/O16,M16/O16+1))</f>
        <v>1.005337979287463</v>
      </c>
    </row>
    <row r="17" spans="1:19" x14ac:dyDescent="0.25">
      <c r="A17" s="102">
        <v>14</v>
      </c>
      <c r="B17" s="102" t="str">
        <f>'Участки тепловых сетей'!B17</f>
        <v xml:space="preserve">Котельная «Школьная» с. Глухово </v>
      </c>
      <c r="C17" s="102" t="str">
        <f>'Участки тепловых сетей'!C17</f>
        <v>ТК1</v>
      </c>
      <c r="D17" s="102" t="str">
        <f>'Участки тепловых сетей'!D17</f>
        <v>ул. Школьная, 5А</v>
      </c>
      <c r="E17" s="102">
        <f>IF('Участки тепловых сетей'!F17="Подземная канальная или подвальная",2,IF('Участки тепловых сетей'!F17="Подземная бесканальная",2,IF('Участки тепловых сетей'!F17="Надземная",1,0)))</f>
        <v>2</v>
      </c>
      <c r="F17" s="102">
        <f t="shared" si="8"/>
        <v>0.05</v>
      </c>
      <c r="G17" s="108">
        <f ca="1">IF(B17=0,0,YEAR(TODAY())-'Участки тепловых сетей'!E17)</f>
        <v>30</v>
      </c>
      <c r="H17" s="102">
        <f>IF(B17=0,0,'Участки тепловых сетей'!H17/1000)</f>
        <v>0.05</v>
      </c>
      <c r="I17" s="102">
        <f t="shared" si="9"/>
        <v>1</v>
      </c>
      <c r="J17" s="108">
        <f>IF(B17=0,0,'Участки тепловых сетей'!G17/1000)</f>
        <v>0.1</v>
      </c>
      <c r="K17" s="108">
        <f t="shared" ca="1" si="10"/>
        <v>2.2408445351690323</v>
      </c>
      <c r="L17" s="109">
        <f t="shared" ca="1" si="11"/>
        <v>0.19543543323463375</v>
      </c>
      <c r="M17" s="109">
        <f t="shared" ca="1" si="12"/>
        <v>9.7717716617316888E-3</v>
      </c>
      <c r="N17" s="110">
        <f t="shared" si="13"/>
        <v>6.4003992435034274</v>
      </c>
      <c r="O17" s="110">
        <f t="shared" si="14"/>
        <v>0.15624025345216178</v>
      </c>
      <c r="P17" s="111">
        <f ca="1">_xlfn.MAXIFS($S$4:$S$578,$B$4:$B$578,B17)</f>
        <v>1.1366787831854781</v>
      </c>
      <c r="Q17" s="112">
        <f t="shared" ca="1" si="15"/>
        <v>0.99027581696443334</v>
      </c>
      <c r="S17" s="112">
        <f ca="1">IF(B16=0,0,IF(B17=B16,S16+M17/O17,M17/O17+1))</f>
        <v>1.0678812192388989</v>
      </c>
    </row>
    <row r="18" spans="1:19" x14ac:dyDescent="0.25">
      <c r="A18" s="102">
        <v>15</v>
      </c>
      <c r="B18" s="102" t="str">
        <f>'Участки тепловых сетей'!B18</f>
        <v xml:space="preserve">Котельная «Школьная» с. Глухово </v>
      </c>
      <c r="C18" s="102" t="str">
        <f>'Участки тепловых сетей'!C18</f>
        <v>ТК1</v>
      </c>
      <c r="D18" s="102" t="str">
        <f>'Участки тепловых сетей'!D18</f>
        <v>ул. Школьная, 5</v>
      </c>
      <c r="E18" s="102">
        <f>IF('Участки тепловых сетей'!F18="Подземная канальная или подвальная",2,IF('Участки тепловых сетей'!F18="Подземная бесканальная",2,IF('Участки тепловых сетей'!F18="Надземная",1,0)))</f>
        <v>2</v>
      </c>
      <c r="F18" s="102">
        <f t="shared" si="8"/>
        <v>0.05</v>
      </c>
      <c r="G18" s="108">
        <f ca="1">IF(B18=0,0,YEAR(TODAY())-'Участки тепловых сетей'!E18)</f>
        <v>30</v>
      </c>
      <c r="H18" s="102">
        <f>IF(B18=0,0,'Участки тепловых сетей'!H18/1000)</f>
        <v>5.5E-2</v>
      </c>
      <c r="I18" s="102">
        <f t="shared" si="9"/>
        <v>1</v>
      </c>
      <c r="J18" s="108">
        <f>IF(B18=0,0,'Участки тепловых сетей'!G18/1000)</f>
        <v>0.1</v>
      </c>
      <c r="K18" s="108">
        <f t="shared" ca="1" si="10"/>
        <v>2.2408445351690323</v>
      </c>
      <c r="L18" s="109">
        <f t="shared" ca="1" si="11"/>
        <v>0.19543543323463375</v>
      </c>
      <c r="M18" s="109">
        <f t="shared" ca="1" si="12"/>
        <v>1.0748948827904857E-2</v>
      </c>
      <c r="N18" s="110">
        <f t="shared" si="13"/>
        <v>6.4003992435034274</v>
      </c>
      <c r="O18" s="110">
        <f t="shared" si="14"/>
        <v>0.15624025345216178</v>
      </c>
      <c r="P18" s="111">
        <f ca="1">_xlfn.MAXIFS($S$4:$S$578,$B$4:$B$578,B18)</f>
        <v>1.1366787831854781</v>
      </c>
      <c r="Q18" s="112">
        <f t="shared" ca="1" si="15"/>
        <v>0.9893086146888348</v>
      </c>
      <c r="S18" s="112">
        <f ca="1">IF(B17=0,0,IF(B18=B17,S17+M18/O18,M18/O18+1))</f>
        <v>1.1366787831854781</v>
      </c>
    </row>
    <row r="19" spans="1:19" x14ac:dyDescent="0.25">
      <c r="A19" s="102">
        <v>16</v>
      </c>
      <c r="B19" s="102" t="str">
        <f>'Участки тепловых сетей'!B19</f>
        <v>Котельная «Больница» с. Глухово</v>
      </c>
      <c r="C19" s="102" t="str">
        <f>'Участки тепловых сетей'!C19</f>
        <v>Котельная «Больница» с. Глухово</v>
      </c>
      <c r="D19" s="102" t="str">
        <f>'Участки тепловых сетей'!D19</f>
        <v>ТК1</v>
      </c>
      <c r="E19" s="102">
        <f>IF('Участки тепловых сетей'!F19="Подземная канальная или подвальная",2,IF('Участки тепловых сетей'!F19="Подземная бесканальная",2,IF('Участки тепловых сетей'!F19="Надземная",1,0)))</f>
        <v>2</v>
      </c>
      <c r="F19" s="102">
        <f t="shared" si="8"/>
        <v>0.05</v>
      </c>
      <c r="G19" s="108">
        <f ca="1">IF(B19=0,0,YEAR(TODAY())-'Участки тепловых сетей'!E19)</f>
        <v>46</v>
      </c>
      <c r="H19" s="102">
        <f>IF(B19=0,0,'Участки тепловых сетей'!H19/1000)</f>
        <v>3.6999999999999998E-2</v>
      </c>
      <c r="I19" s="102">
        <f t="shared" si="9"/>
        <v>1</v>
      </c>
      <c r="J19" s="108">
        <f>IF(B19=0,0,'Участки тепловых сетей'!G19/1000)</f>
        <v>6.9000000000000006E-2</v>
      </c>
      <c r="K19" s="108">
        <f t="shared" ca="1" si="10"/>
        <v>4.9870912274073591</v>
      </c>
      <c r="L19" s="109">
        <f t="shared" ca="1" si="11"/>
        <v>21.950577009860076</v>
      </c>
      <c r="M19" s="109">
        <f t="shared" ca="1" si="12"/>
        <v>0.81217134936482283</v>
      </c>
      <c r="N19" s="110">
        <f t="shared" si="13"/>
        <v>5.1461143813219747</v>
      </c>
      <c r="O19" s="110">
        <f t="shared" si="14"/>
        <v>0.1943213706305362</v>
      </c>
      <c r="P19" s="111">
        <f ca="1">_xlfn.MAXIFS($S$4:$S$578,$B$4:$B$578,B19)</f>
        <v>6.5350488214090658</v>
      </c>
      <c r="Q19" s="112">
        <f t="shared" ca="1" si="15"/>
        <v>0.44389317188387034</v>
      </c>
      <c r="S19" s="112">
        <f ca="1">IF(B18=0,0,IF(B19=B18,S18+M19/O19,M19/O19+1))</f>
        <v>5.1795266610639885</v>
      </c>
    </row>
    <row r="20" spans="1:19" x14ac:dyDescent="0.25">
      <c r="A20" s="102">
        <v>17</v>
      </c>
      <c r="B20" s="102" t="str">
        <f>'Участки тепловых сетей'!B20</f>
        <v>Котельная «Больница» с. Глухово</v>
      </c>
      <c r="C20" s="102" t="str">
        <f>'Участки тепловых сетей'!C20</f>
        <v>ТК1</v>
      </c>
      <c r="D20" s="102" t="str">
        <f>'Участки тепловых сетей'!D20</f>
        <v xml:space="preserve">ул. Почтовая, 3А </v>
      </c>
      <c r="E20" s="102">
        <f>IF('Участки тепловых сетей'!F20="Подземная канальная или подвальная",2,IF('Участки тепловых сетей'!F20="Подземная бесканальная",2,IF('Участки тепловых сетей'!F20="Надземная",1,0)))</f>
        <v>2</v>
      </c>
      <c r="F20" s="102">
        <f t="shared" si="8"/>
        <v>0.05</v>
      </c>
      <c r="G20" s="108">
        <f ca="1">IF(B20=0,0,YEAR(TODAY())-'Участки тепловых сетей'!E20)</f>
        <v>46</v>
      </c>
      <c r="H20" s="102">
        <f>IF(B20=0,0,'Участки тепловых сетей'!H20/1000)</f>
        <v>1.2E-2</v>
      </c>
      <c r="I20" s="102">
        <f t="shared" si="9"/>
        <v>1</v>
      </c>
      <c r="J20" s="108">
        <f>IF(B20=0,0,'Участки тепловых сетей'!G20/1000)</f>
        <v>6.9000000000000006E-2</v>
      </c>
      <c r="K20" s="108">
        <f t="shared" ca="1" si="10"/>
        <v>4.9870912274073591</v>
      </c>
      <c r="L20" s="109">
        <f t="shared" ca="1" si="11"/>
        <v>21.950577009860076</v>
      </c>
      <c r="M20" s="109">
        <f t="shared" ca="1" si="12"/>
        <v>0.2634069241183209</v>
      </c>
      <c r="N20" s="110">
        <f t="shared" si="13"/>
        <v>5.1461143813219747</v>
      </c>
      <c r="O20" s="110">
        <f t="shared" si="14"/>
        <v>0.1943213706305362</v>
      </c>
      <c r="P20" s="111">
        <f ca="1">_xlfn.MAXIFS($S$4:$S$578,$B$4:$B$578,B20)</f>
        <v>6.5350488214090658</v>
      </c>
      <c r="Q20" s="112">
        <f t="shared" ca="1" si="15"/>
        <v>0.76842914133067208</v>
      </c>
      <c r="S20" s="112">
        <f ca="1">IF(B19=0,0,IF(B20=B19,S19+M20/O20,M20/O20+1))</f>
        <v>6.5350488214090658</v>
      </c>
    </row>
    <row r="21" spans="1:19" ht="24" x14ac:dyDescent="0.25">
      <c r="A21" s="102">
        <v>18</v>
      </c>
      <c r="B21" s="102" t="str">
        <f>'Участки тепловых сетей'!B21</f>
        <v>Котельная Северного территориального отдела в с. Глухово</v>
      </c>
      <c r="C21" s="102" t="str">
        <f>'Участки тепловых сетей'!C21</f>
        <v>Котельная Северного территориального отдела в с. Глухово</v>
      </c>
      <c r="D21" s="102" t="str">
        <f>'Участки тепловых сетей'!D21</f>
        <v xml:space="preserve">УТ1 </v>
      </c>
      <c r="E21" s="102">
        <f>IF('Участки тепловых сетей'!F21="Подземная канальная или подвальная",2,IF('Участки тепловых сетей'!F21="Подземная бесканальная",2,IF('Участки тепловых сетей'!F21="Надземная",1,0)))</f>
        <v>1</v>
      </c>
      <c r="F21" s="102">
        <f t="shared" si="8"/>
        <v>0.05</v>
      </c>
      <c r="G21" s="108">
        <f ca="1">IF(B21=0,0,YEAR(TODAY())-'Участки тепловых сетей'!E21)</f>
        <v>24</v>
      </c>
      <c r="H21" s="102">
        <f>IF(B21=0,0,'Участки тепловых сетей'!H21/1000)</f>
        <v>2E-3</v>
      </c>
      <c r="I21" s="102">
        <f t="shared" si="9"/>
        <v>1</v>
      </c>
      <c r="J21" s="108">
        <f>IF(B21=0,0,'Участки тепловых сетей'!G21/1000)</f>
        <v>8.1000000000000003E-2</v>
      </c>
      <c r="K21" s="108">
        <f t="shared" ca="1" si="10"/>
        <v>1.6600584613682736</v>
      </c>
      <c r="L21" s="109">
        <f t="shared" ca="1" si="11"/>
        <v>8.9111068574083116E-2</v>
      </c>
      <c r="M21" s="109">
        <f t="shared" ca="1" si="12"/>
        <v>1.7822213714816624E-4</v>
      </c>
      <c r="N21" s="110">
        <f t="shared" si="13"/>
        <v>5.6205481627436145</v>
      </c>
      <c r="O21" s="110">
        <f t="shared" si="14"/>
        <v>0.1779185892629839</v>
      </c>
      <c r="P21" s="111">
        <f ca="1">_xlfn.MAXIFS($S$4:$S$578,$B$4:$B$578,B21)</f>
        <v>1.844607690095561</v>
      </c>
      <c r="Q21" s="112">
        <f t="shared" ca="1" si="15"/>
        <v>0.99982179374347346</v>
      </c>
      <c r="S21" s="112">
        <f ca="1">IF(B20=0,0,IF(B21=B20,S20+M21/O21,M21/O21+1))</f>
        <v>1.0010017061055083</v>
      </c>
    </row>
    <row r="22" spans="1:19" ht="24" x14ac:dyDescent="0.25">
      <c r="A22" s="102">
        <v>19</v>
      </c>
      <c r="B22" s="102" t="str">
        <f>'Участки тепловых сетей'!B22</f>
        <v>Котельная Северного территориального отдела в с. Глухово</v>
      </c>
      <c r="C22" s="102" t="str">
        <f>'Участки тепловых сетей'!C22</f>
        <v xml:space="preserve">УТ1 </v>
      </c>
      <c r="D22" s="102" t="str">
        <f>'Участки тепловых сетей'!D22</f>
        <v xml:space="preserve">ГрОт-Почтовая, 73А </v>
      </c>
      <c r="E22" s="102">
        <f>IF('Участки тепловых сетей'!F22="Подземная канальная или подвальная",2,IF('Участки тепловых сетей'!F22="Подземная бесканальная",2,IF('Участки тепловых сетей'!F22="Надземная",1,0)))</f>
        <v>2</v>
      </c>
      <c r="F22" s="102">
        <f t="shared" si="8"/>
        <v>0.05</v>
      </c>
      <c r="G22" s="108">
        <f ca="1">IF(B22=0,0,YEAR(TODAY())-'Участки тепловых сетей'!E22)</f>
        <v>39</v>
      </c>
      <c r="H22" s="102">
        <f>IF(B22=0,0,'Участки тепловых сетей'!H22/1000)</f>
        <v>0.08</v>
      </c>
      <c r="I22" s="102">
        <f t="shared" si="9"/>
        <v>1</v>
      </c>
      <c r="J22" s="108">
        <f>IF(B22=0,0,'Участки тепловых сетей'!G22/1000)</f>
        <v>6.9000000000000006E-2</v>
      </c>
      <c r="K22" s="108">
        <f t="shared" ca="1" si="10"/>
        <v>3.5143437902946464</v>
      </c>
      <c r="L22" s="109">
        <f t="shared" ca="1" si="11"/>
        <v>1.5314740018877633</v>
      </c>
      <c r="M22" s="109">
        <f t="shared" ca="1" si="12"/>
        <v>0.12251792015102106</v>
      </c>
      <c r="N22" s="110">
        <f t="shared" si="13"/>
        <v>5.1461143813219747</v>
      </c>
      <c r="O22" s="110">
        <f t="shared" si="14"/>
        <v>0.1943213706305362</v>
      </c>
      <c r="P22" s="111">
        <f ca="1">_xlfn.MAXIFS($S$4:$S$578,$B$4:$B$578,B22)</f>
        <v>1.844607690095561</v>
      </c>
      <c r="Q22" s="112">
        <f t="shared" ca="1" si="15"/>
        <v>0.88469005102211051</v>
      </c>
      <c r="S22" s="112">
        <f ca="1">IF(B21=0,0,IF(B22=B21,S21+M22/O22,M22/O22+1))</f>
        <v>1.6314929369643352</v>
      </c>
    </row>
    <row r="23" spans="1:19" ht="24" x14ac:dyDescent="0.25">
      <c r="A23" s="102">
        <v>20</v>
      </c>
      <c r="B23" s="102" t="str">
        <f>'Участки тепловых сетей'!B23</f>
        <v>Котельная Северного территориального отдела в с. Глухово</v>
      </c>
      <c r="C23" s="102" t="str">
        <f>'Участки тепловых сетей'!C23</f>
        <v xml:space="preserve">ГрОт-Почтовая, 73А </v>
      </c>
      <c r="D23" s="102" t="str">
        <f>'Участки тепловых сетей'!D23</f>
        <v xml:space="preserve">ул. Почтовая, 73А </v>
      </c>
      <c r="E23" s="102">
        <f>IF('Участки тепловых сетей'!F23="Подземная канальная или подвальная",2,IF('Участки тепловых сетей'!F23="Подземная бесканальная",2,IF('Участки тепловых сетей'!F23="Надземная",1,0)))</f>
        <v>2</v>
      </c>
      <c r="F23" s="102">
        <f t="shared" si="8"/>
        <v>0.05</v>
      </c>
      <c r="G23" s="108">
        <f ca="1">IF(B23=0,0,YEAR(TODAY())-'Участки тепловых сетей'!E23)</f>
        <v>39</v>
      </c>
      <c r="H23" s="102">
        <f>IF(B23=0,0,'Участки тепловых сетей'!H23/1000)</f>
        <v>6.0000000000000001E-3</v>
      </c>
      <c r="I23" s="102">
        <f t="shared" si="9"/>
        <v>1</v>
      </c>
      <c r="J23" s="108">
        <f>IF(B23=0,0,'Участки тепловых сетей'!G23/1000)</f>
        <v>6.9000000000000006E-2</v>
      </c>
      <c r="K23" s="108">
        <f t="shared" ca="1" si="10"/>
        <v>3.5143437902946464</v>
      </c>
      <c r="L23" s="109">
        <f t="shared" ca="1" si="11"/>
        <v>1.5314740018877633</v>
      </c>
      <c r="M23" s="109">
        <f t="shared" ca="1" si="12"/>
        <v>9.1888440113265801E-3</v>
      </c>
      <c r="N23" s="110">
        <f t="shared" si="13"/>
        <v>5.1461143813219747</v>
      </c>
      <c r="O23" s="110">
        <f t="shared" si="14"/>
        <v>0.1943213706305362</v>
      </c>
      <c r="P23" s="111">
        <f ca="1">_xlfn.MAXIFS($S$4:$S$578,$B$4:$B$578,B23)</f>
        <v>1.844607690095561</v>
      </c>
      <c r="Q23" s="112">
        <f t="shared" ca="1" si="15"/>
        <v>0.99085324440252831</v>
      </c>
      <c r="S23" s="112">
        <f ca="1">IF(B22=0,0,IF(B23=B22,S22+M23/O23,M23/O23+1))</f>
        <v>1.6787797792787471</v>
      </c>
    </row>
    <row r="24" spans="1:19" ht="24" x14ac:dyDescent="0.25">
      <c r="A24" s="102">
        <v>21</v>
      </c>
      <c r="B24" s="102" t="str">
        <f>'Участки тепловых сетей'!B24</f>
        <v>Котельная Северного территориального отдела в с. Глухово</v>
      </c>
      <c r="C24" s="102" t="str">
        <f>'Участки тепловых сетей'!C24</f>
        <v xml:space="preserve">УТ1 </v>
      </c>
      <c r="D24" s="102" t="str">
        <f>'Участки тепловых сетей'!D24</f>
        <v>ул. Почтовая, 69А</v>
      </c>
      <c r="E24" s="102">
        <f>IF('Участки тепловых сетей'!F24="Подземная канальная или подвальная",2,IF('Участки тепловых сетей'!F24="Подземная бесканальная",2,IF('Участки тепловых сетей'!F24="Надземная",1,0)))</f>
        <v>1</v>
      </c>
      <c r="F24" s="102">
        <f t="shared" si="8"/>
        <v>0.05</v>
      </c>
      <c r="G24" s="108">
        <f ca="1">IF(B24=0,0,YEAR(TODAY())-'Участки тепловых сетей'!E24)</f>
        <v>27</v>
      </c>
      <c r="H24" s="102">
        <f>IF(B24=0,0,'Участки тепловых сетей'!H24/1000)</f>
        <v>3.0000000000000001E-3</v>
      </c>
      <c r="I24" s="102">
        <f t="shared" si="9"/>
        <v>1</v>
      </c>
      <c r="J24" s="108">
        <f>IF(B24=0,0,'Участки тепловых сетей'!G24/1000)</f>
        <v>5.0999999999999997E-2</v>
      </c>
      <c r="K24" s="108">
        <f t="shared" ca="1" si="10"/>
        <v>1.9287127653484872</v>
      </c>
      <c r="L24" s="109">
        <f t="shared" ca="1" si="11"/>
        <v>0.12577173113141749</v>
      </c>
      <c r="M24" s="109">
        <f t="shared" ca="1" si="12"/>
        <v>3.7731519339425246E-4</v>
      </c>
      <c r="N24" s="110">
        <f t="shared" si="13"/>
        <v>4.4658198822924025</v>
      </c>
      <c r="O24" s="110">
        <f t="shared" si="14"/>
        <v>0.2239230480309202</v>
      </c>
      <c r="P24" s="111">
        <f ca="1">_xlfn.MAXIFS($S$4:$S$578,$B$4:$B$578,B24)</f>
        <v>1.844607690095561</v>
      </c>
      <c r="Q24" s="112">
        <f t="shared" ca="1" si="15"/>
        <v>0.99962275598103134</v>
      </c>
      <c r="S24" s="112">
        <f ca="1">IF(B23=0,0,IF(B24=B23,S23+M24/O24,M24/O24+1))</f>
        <v>1.6804648009712981</v>
      </c>
    </row>
    <row r="25" spans="1:19" ht="24" x14ac:dyDescent="0.25">
      <c r="A25" s="102">
        <v>22</v>
      </c>
      <c r="B25" s="102" t="str">
        <f>'Участки тепловых сетей'!B25</f>
        <v>Котельная Северного территориального отдела в с. Глухово</v>
      </c>
      <c r="C25" s="102" t="str">
        <f>'Участки тепловых сетей'!C25</f>
        <v xml:space="preserve">ГрОт-Почтовая, 73А </v>
      </c>
      <c r="D25" s="102" t="str">
        <f>'Участки тепловых сетей'!D25</f>
        <v xml:space="preserve">ул. Почтовая, 73А </v>
      </c>
      <c r="E25" s="102">
        <f>IF('Участки тепловых сетей'!F25="Подземная канальная или подвальная",2,IF('Участки тепловых сетей'!F25="Подземная бесканальная",2,IF('Участки тепловых сетей'!F25="Надземная",1,0)))</f>
        <v>2</v>
      </c>
      <c r="F25" s="102">
        <f t="shared" si="8"/>
        <v>0.05</v>
      </c>
      <c r="G25" s="108">
        <f ca="1">IF(B25=0,0,YEAR(TODAY())-'Участки тепловых сетей'!E25)</f>
        <v>39</v>
      </c>
      <c r="H25" s="102">
        <f>IF(B25=0,0,'Участки тепловых сетей'!H25/1000)</f>
        <v>2.4E-2</v>
      </c>
      <c r="I25" s="102">
        <f t="shared" si="9"/>
        <v>1</v>
      </c>
      <c r="J25" s="108">
        <f>IF(B25=0,0,'Участки тепловых сетей'!G25/1000)</f>
        <v>5.0999999999999997E-2</v>
      </c>
      <c r="K25" s="108">
        <f t="shared" ca="1" si="10"/>
        <v>3.5143437902946464</v>
      </c>
      <c r="L25" s="109">
        <f t="shared" ca="1" si="11"/>
        <v>1.5314740018877633</v>
      </c>
      <c r="M25" s="109">
        <f t="shared" ca="1" si="12"/>
        <v>3.6755376045306321E-2</v>
      </c>
      <c r="N25" s="110">
        <f t="shared" si="13"/>
        <v>4.4658198822924025</v>
      </c>
      <c r="O25" s="110">
        <f t="shared" si="14"/>
        <v>0.2239230480309202</v>
      </c>
      <c r="P25" s="111">
        <f ca="1">_xlfn.MAXIFS($S$4:$S$578,$B$4:$B$578,B25)</f>
        <v>1.844607690095561</v>
      </c>
      <c r="Q25" s="112">
        <f t="shared" ca="1" si="15"/>
        <v>0.9639119024522913</v>
      </c>
      <c r="S25" s="112">
        <f ca="1">IF(B24=0,0,IF(B25=B24,S24+M25/O25,M25/O25+1))</f>
        <v>1.844607690095561</v>
      </c>
    </row>
    <row r="26" spans="1:19" x14ac:dyDescent="0.25">
      <c r="A26" s="102">
        <v>23</v>
      </c>
      <c r="B26" s="102" t="str">
        <f>'Участки тепловых сетей'!B26</f>
        <v xml:space="preserve">Котельная «Школьная» с. Суворово </v>
      </c>
      <c r="C26" s="102" t="str">
        <f>'Участки тепловых сетей'!C26</f>
        <v xml:space="preserve">Котельная «Школьная» с. Суворово </v>
      </c>
      <c r="D26" s="102" t="str">
        <f>'Участки тепловых сетей'!D26</f>
        <v xml:space="preserve">ул. Парковая, 71А </v>
      </c>
      <c r="E26" s="102">
        <f>IF('Участки тепловых сетей'!F26="Подземная канальная или подвальная",2,IF('Участки тепловых сетей'!F26="Подземная бесканальная",2,IF('Участки тепловых сетей'!F26="Надземная",1,0)))</f>
        <v>1</v>
      </c>
      <c r="F26" s="102">
        <f t="shared" si="8"/>
        <v>0.05</v>
      </c>
      <c r="G26" s="108">
        <f ca="1">IF(B26=0,0,YEAR(TODAY())-'Участки тепловых сетей'!E26)</f>
        <v>58</v>
      </c>
      <c r="H26" s="102">
        <f>IF(B26=0,0,'Участки тепловых сетей'!H26/1000)</f>
        <v>0.06</v>
      </c>
      <c r="I26" s="102">
        <f t="shared" si="9"/>
        <v>1</v>
      </c>
      <c r="J26" s="108">
        <f>IF(B26=0,0,'Участки тепловых сетей'!G26/1000)</f>
        <v>5.0999999999999997E-2</v>
      </c>
      <c r="K26" s="108">
        <f t="shared" ca="1" si="10"/>
        <v>9.0870726847215302</v>
      </c>
      <c r="L26" s="109">
        <v>1.1399999999999999</v>
      </c>
      <c r="M26" s="109">
        <f>IF(B26=0,0,L26*H26)</f>
        <v>6.8399999999999989E-2</v>
      </c>
      <c r="N26" s="110">
        <f t="shared" si="13"/>
        <v>4.4658198822924025</v>
      </c>
      <c r="O26" s="110">
        <f t="shared" si="14"/>
        <v>0.2239230480309202</v>
      </c>
      <c r="P26" s="111">
        <f>_xlfn.MAXIFS($S$4:$S$578,$B$4:$B$578,B26)</f>
        <v>1.3054620799488004</v>
      </c>
      <c r="Q26" s="112">
        <f t="shared" si="15"/>
        <v>0.93388684411865608</v>
      </c>
      <c r="S26" s="112">
        <f>IF(B25=0,0,IF(B26=B25,S25+M26/O26,M26/O26+1))</f>
        <v>1.3054620799488004</v>
      </c>
    </row>
    <row r="27" spans="1:19" x14ac:dyDescent="0.25">
      <c r="A27" s="102">
        <v>24</v>
      </c>
      <c r="B27" s="102" t="str">
        <f>'Участки тепловых сетей'!B27</f>
        <v>Котельная с. Суворово</v>
      </c>
      <c r="C27" s="102" t="str">
        <f>'Участки тепловых сетей'!C27</f>
        <v>Котельная с. Суворово</v>
      </c>
      <c r="D27" s="102" t="str">
        <f>'Участки тепловых сетей'!D27</f>
        <v>УТ1</v>
      </c>
      <c r="E27" s="102">
        <f>IF('Участки тепловых сетей'!F27="Подземная канальная или подвальная",2,IF('Участки тепловых сетей'!F27="Подземная бесканальная",2,IF('Участки тепловых сетей'!F27="Надземная",1,0)))</f>
        <v>2</v>
      </c>
      <c r="F27" s="102">
        <f t="shared" si="8"/>
        <v>0.05</v>
      </c>
      <c r="G27" s="108">
        <f ca="1">IF(B27=0,0,YEAR(TODAY())-'Участки тепловых сетей'!E27)</f>
        <v>42</v>
      </c>
      <c r="H27" s="102">
        <f>IF(B27=0,0,'Участки тепловых сетей'!H27/1000)</f>
        <v>9.1999999999999998E-2</v>
      </c>
      <c r="I27" s="102">
        <f t="shared" si="9"/>
        <v>1</v>
      </c>
      <c r="J27" s="108">
        <f>IF(B27=0,0,'Участки тепловых сетей'!G27/1000)</f>
        <v>6.9000000000000006E-2</v>
      </c>
      <c r="K27" s="108">
        <f t="shared" ca="1" si="10"/>
        <v>4.0830849562838258</v>
      </c>
      <c r="L27" s="109">
        <f t="shared" ca="1" si="11"/>
        <v>4.1735009392570541</v>
      </c>
      <c r="M27" s="109">
        <f t="shared" ca="1" si="12"/>
        <v>0.38396208641164897</v>
      </c>
      <c r="N27" s="110">
        <f t="shared" si="13"/>
        <v>5.1461143813219747</v>
      </c>
      <c r="O27" s="110">
        <f t="shared" si="14"/>
        <v>0.1943213706305362</v>
      </c>
      <c r="P27" s="111">
        <f ca="1">_xlfn.MAXIFS($S$4:$S$578,$B$4:$B$578,B27)</f>
        <v>4.8788723035647727</v>
      </c>
      <c r="Q27" s="112">
        <f t="shared" ca="1" si="15"/>
        <v>0.68115725180563924</v>
      </c>
      <c r="S27" s="112">
        <f ca="1">IF(B26=0,0,IF(B27=B26,S26+M27/O27,M27/O27+1))</f>
        <v>2.9759128147653779</v>
      </c>
    </row>
    <row r="28" spans="1:19" x14ac:dyDescent="0.25">
      <c r="A28" s="102">
        <v>25</v>
      </c>
      <c r="B28" s="102" t="str">
        <f>'Участки тепловых сетей'!B28</f>
        <v>Котельная с. Суворово</v>
      </c>
      <c r="C28" s="102" t="str">
        <f>'Участки тепловых сетей'!C28</f>
        <v>УТ1</v>
      </c>
      <c r="D28" s="102" t="str">
        <f>'Участки тепловых сетей'!D28</f>
        <v xml:space="preserve">ул. Молодежная, 8А </v>
      </c>
      <c r="E28" s="102">
        <f>IF('Участки тепловых сетей'!F28="Подземная канальная или подвальная",2,IF('Участки тепловых сетей'!F28="Подземная бесканальная",2,IF('Участки тепловых сетей'!F28="Надземная",1,0)))</f>
        <v>2</v>
      </c>
      <c r="F28" s="102">
        <f t="shared" si="8"/>
        <v>0.05</v>
      </c>
      <c r="G28" s="108">
        <f ca="1">IF(B28=0,0,YEAR(TODAY())-'Участки тепловых сетей'!E28)</f>
        <v>42</v>
      </c>
      <c r="H28" s="102">
        <f>IF(B28=0,0,'Участки тепловых сетей'!H28/1000)</f>
        <v>4.8000000000000001E-2</v>
      </c>
      <c r="I28" s="102">
        <f t="shared" si="9"/>
        <v>1</v>
      </c>
      <c r="J28" s="108">
        <f>IF(B28=0,0,'Участки тепловых сетей'!G28/1000)</f>
        <v>6.9000000000000006E-2</v>
      </c>
      <c r="K28" s="108">
        <f t="shared" ca="1" si="10"/>
        <v>4.0830849562838258</v>
      </c>
      <c r="L28" s="109">
        <f t="shared" ca="1" si="11"/>
        <v>4.1735009392570541</v>
      </c>
      <c r="M28" s="109">
        <f t="shared" ca="1" si="12"/>
        <v>0.2003280450843386</v>
      </c>
      <c r="N28" s="110">
        <f t="shared" si="13"/>
        <v>5.1461143813219747</v>
      </c>
      <c r="O28" s="110">
        <f t="shared" si="14"/>
        <v>0.1943213706305362</v>
      </c>
      <c r="P28" s="111">
        <f ca="1">_xlfn.MAXIFS($S$4:$S$578,$B$4:$B$578,B28)</f>
        <v>4.8788723035647727</v>
      </c>
      <c r="Q28" s="112">
        <f t="shared" ca="1" si="15"/>
        <v>0.81846221652749362</v>
      </c>
      <c r="S28" s="112">
        <f ca="1">IF(B27=0,0,IF(B28=B27,S27+M28/O28,M28/O28+1))</f>
        <v>4.0068238485560101</v>
      </c>
    </row>
    <row r="29" spans="1:19" x14ac:dyDescent="0.25">
      <c r="A29" s="102">
        <v>26</v>
      </c>
      <c r="B29" s="102" t="str">
        <f>'Участки тепловых сетей'!B29</f>
        <v>Котельная с. Суворово</v>
      </c>
      <c r="C29" s="102" t="str">
        <f>'Участки тепловых сетей'!C29</f>
        <v>УТ1</v>
      </c>
      <c r="D29" s="102" t="str">
        <f>'Участки тепловых сетей'!D29</f>
        <v>ул. Молодежная, 8</v>
      </c>
      <c r="E29" s="102">
        <f>IF('Участки тепловых сетей'!F29="Подземная канальная или подвальная",2,IF('Участки тепловых сетей'!F29="Подземная бесканальная",2,IF('Участки тепловых сетей'!F29="Надземная",1,0)))</f>
        <v>2</v>
      </c>
      <c r="F29" s="102">
        <f t="shared" si="8"/>
        <v>0.05</v>
      </c>
      <c r="G29" s="108">
        <f ca="1">IF(B29=0,0,YEAR(TODAY())-'Участки тепловых сетей'!E29)</f>
        <v>45</v>
      </c>
      <c r="H29" s="102">
        <f>IF(B29=0,0,'Участки тепловых сетей'!H29/1000)</f>
        <v>1.4E-2</v>
      </c>
      <c r="I29" s="102">
        <f t="shared" si="9"/>
        <v>1</v>
      </c>
      <c r="J29" s="108">
        <f>IF(B29=0,0,'Участки тепловых сетей'!G29/1000)</f>
        <v>5.0999999999999997E-2</v>
      </c>
      <c r="K29" s="108">
        <f t="shared" ca="1" si="10"/>
        <v>4.7438679181792631</v>
      </c>
      <c r="L29" s="109">
        <f t="shared" ca="1" si="11"/>
        <v>13.947982005444068</v>
      </c>
      <c r="M29" s="109">
        <f t="shared" ca="1" si="12"/>
        <v>0.19527174807621694</v>
      </c>
      <c r="N29" s="110">
        <f t="shared" si="13"/>
        <v>4.4658198822924025</v>
      </c>
      <c r="O29" s="110">
        <f t="shared" si="14"/>
        <v>0.2239230480309202</v>
      </c>
      <c r="P29" s="111">
        <f ca="1">_xlfn.MAXIFS($S$4:$S$578,$B$4:$B$578,B29)</f>
        <v>4.8788723035647727</v>
      </c>
      <c r="Q29" s="112">
        <f t="shared" ca="1" si="15"/>
        <v>0.82261108469983757</v>
      </c>
      <c r="S29" s="112">
        <f ca="1">IF(B28=0,0,IF(B29=B28,S28+M29/O29,M29/O29+1))</f>
        <v>4.8788723035647727</v>
      </c>
    </row>
    <row r="30" spans="1:19" x14ac:dyDescent="0.25">
      <c r="A30" s="102">
        <v>27</v>
      </c>
      <c r="B30" s="102" t="str">
        <f>'Участки тепловых сетей'!B30</f>
        <v>Котельная «Школьная» с. Ивановское</v>
      </c>
      <c r="C30" s="102" t="str">
        <f>'Участки тепловых сетей'!C30</f>
        <v>Котельная «Школьная» с. Ивановское</v>
      </c>
      <c r="D30" s="102" t="str">
        <f>'Участки тепловых сетей'!D30</f>
        <v xml:space="preserve">ул. Ситнова, 14А </v>
      </c>
      <c r="E30" s="102">
        <f>IF('Участки тепловых сетей'!F30="Подземная канальная или подвальная",2,IF('Участки тепловых сетей'!F30="Подземная бесканальная",2,IF('Участки тепловых сетей'!F30="Надземная",1,0)))</f>
        <v>2</v>
      </c>
      <c r="F30" s="102">
        <f t="shared" si="8"/>
        <v>0.05</v>
      </c>
      <c r="G30" s="108">
        <f ca="1">IF(B30=0,0,YEAR(TODAY())-'Участки тепловых сетей'!E30)</f>
        <v>17</v>
      </c>
      <c r="H30" s="102">
        <f>IF(B30=0,0,'Участки тепловых сетей'!H30/1000)</f>
        <v>2.1000000000000001E-2</v>
      </c>
      <c r="I30" s="102">
        <f t="shared" si="9"/>
        <v>1</v>
      </c>
      <c r="J30" s="108">
        <f>IF(B30=0,0,'Участки тепловых сетей'!G30/1000)</f>
        <v>8.1000000000000003E-2</v>
      </c>
      <c r="K30" s="108">
        <f t="shared" ca="1" si="10"/>
        <v>1</v>
      </c>
      <c r="L30" s="109">
        <f t="shared" ca="1" si="11"/>
        <v>0.05</v>
      </c>
      <c r="M30" s="109">
        <f t="shared" ca="1" si="12"/>
        <v>1.0500000000000002E-3</v>
      </c>
      <c r="N30" s="110">
        <f t="shared" si="13"/>
        <v>5.6205481627436145</v>
      </c>
      <c r="O30" s="110">
        <f t="shared" si="14"/>
        <v>0.1779185892629839</v>
      </c>
      <c r="P30" s="111">
        <f ca="1">_xlfn.MAXIFS($S$4:$S$578,$B$4:$B$578,B30)</f>
        <v>1.1526844405015795</v>
      </c>
      <c r="Q30" s="112">
        <f t="shared" ca="1" si="15"/>
        <v>0.99895055105711317</v>
      </c>
      <c r="S30" s="112">
        <f ca="1">IF(B29=0,0,IF(B30=B29,S29+M30/O30,M30/O30+1))</f>
        <v>1.0059015755708809</v>
      </c>
    </row>
    <row r="31" spans="1:19" x14ac:dyDescent="0.25">
      <c r="A31" s="102">
        <v>28</v>
      </c>
      <c r="B31" s="102" t="str">
        <f>'Участки тепловых сетей'!B31</f>
        <v>Котельная «Школьная» с. Ивановское</v>
      </c>
      <c r="C31" s="102" t="str">
        <f>'Участки тепловых сетей'!C31</f>
        <v>Котельная «Школьная» с. Ивановское</v>
      </c>
      <c r="D31" s="102" t="str">
        <f>'Участки тепловых сетей'!D31</f>
        <v xml:space="preserve">ГрОт-Ситнова, 14А </v>
      </c>
      <c r="E31" s="102">
        <f>IF('Участки тепловых сетей'!F31="Подземная канальная или подвальная",2,IF('Участки тепловых сетей'!F31="Подземная бесканальная",2,IF('Участки тепловых сетей'!F31="Надземная",1,0)))</f>
        <v>1</v>
      </c>
      <c r="F31" s="102">
        <f t="shared" si="8"/>
        <v>0.05</v>
      </c>
      <c r="G31" s="108">
        <f ca="1">IF(B31=0,0,YEAR(TODAY())-'Участки тепловых сетей'!E31)</f>
        <v>29</v>
      </c>
      <c r="H31" s="102">
        <f>IF(B31=0,0,'Участки тепловых сетей'!H31/1000)</f>
        <v>1.4999999999999999E-2</v>
      </c>
      <c r="I31" s="102">
        <f t="shared" si="9"/>
        <v>1</v>
      </c>
      <c r="J31" s="108">
        <f>IF(B31=0,0,'Участки тепловых сетей'!G31/1000)</f>
        <v>6.9000000000000006E-2</v>
      </c>
      <c r="K31" s="108">
        <f t="shared" ca="1" si="10"/>
        <v>2.1315572575844084</v>
      </c>
      <c r="L31" s="109">
        <f t="shared" ca="1" si="11"/>
        <v>0.16680144735912394</v>
      </c>
      <c r="M31" s="109">
        <f t="shared" ca="1" si="12"/>
        <v>2.5020217103868593E-3</v>
      </c>
      <c r="N31" s="110">
        <f t="shared" si="13"/>
        <v>5.1461143813219747</v>
      </c>
      <c r="O31" s="110">
        <f t="shared" si="14"/>
        <v>0.1943213706305362</v>
      </c>
      <c r="P31" s="111">
        <f ca="1">_xlfn.MAXIFS($S$4:$S$578,$B$4:$B$578,B31)</f>
        <v>1.1526844405015795</v>
      </c>
      <c r="Q31" s="112">
        <f t="shared" ca="1" si="15"/>
        <v>0.99750110573707518</v>
      </c>
      <c r="S31" s="112">
        <f ca="1">IF(B30=0,0,IF(B31=B30,S30+M31/O31,M31/O31+1))</f>
        <v>1.0187772654770826</v>
      </c>
    </row>
    <row r="32" spans="1:19" x14ac:dyDescent="0.25">
      <c r="A32" s="102">
        <v>29</v>
      </c>
      <c r="B32" s="102" t="str">
        <f>'Участки тепловых сетей'!B32</f>
        <v>Котельная «Школьная» с. Ивановское</v>
      </c>
      <c r="C32" s="102" t="str">
        <f>'Участки тепловых сетей'!C32</f>
        <v xml:space="preserve">ГрОт-Ситнова, 14А </v>
      </c>
      <c r="D32" s="102" t="str">
        <f>'Участки тепловых сетей'!D32</f>
        <v xml:space="preserve">ул. Ситнова, 20А </v>
      </c>
      <c r="E32" s="102">
        <f>IF('Участки тепловых сетей'!F32="Подземная канальная или подвальная",2,IF('Участки тепловых сетей'!F32="Подземная бесканальная",2,IF('Участки тепловых сетей'!F32="Надземная",1,0)))</f>
        <v>1</v>
      </c>
      <c r="F32" s="102">
        <f t="shared" si="8"/>
        <v>0.05</v>
      </c>
      <c r="G32" s="108">
        <f ca="1">IF(B32=0,0,YEAR(TODAY())-'Участки тепловых сетей'!E32)</f>
        <v>29</v>
      </c>
      <c r="H32" s="102">
        <f>IF(B32=0,0,'Участки тепловых сетей'!H32/1000)</f>
        <v>0.14599999999999999</v>
      </c>
      <c r="I32" s="102">
        <f t="shared" si="9"/>
        <v>1</v>
      </c>
      <c r="J32" s="108">
        <f>IF(B32=0,0,'Участки тепловых сетей'!G32/1000)</f>
        <v>6.9000000000000006E-2</v>
      </c>
      <c r="K32" s="108">
        <f t="shared" ca="1" si="10"/>
        <v>2.1315572575844084</v>
      </c>
      <c r="L32" s="109">
        <f t="shared" ca="1" si="11"/>
        <v>0.16680144735912394</v>
      </c>
      <c r="M32" s="109">
        <f t="shared" ca="1" si="12"/>
        <v>2.4353011314432096E-2</v>
      </c>
      <c r="N32" s="110">
        <f t="shared" si="13"/>
        <v>5.1461143813219747</v>
      </c>
      <c r="O32" s="110">
        <f t="shared" si="14"/>
        <v>0.1943213706305362</v>
      </c>
      <c r="P32" s="111">
        <f ca="1">_xlfn.MAXIFS($S$4:$S$578,$B$4:$B$578,B32)</f>
        <v>1.1526844405015795</v>
      </c>
      <c r="Q32" s="112">
        <f t="shared" ca="1" si="15"/>
        <v>0.97594113067998134</v>
      </c>
      <c r="S32" s="112">
        <f ca="1">IF(B31=0,0,IF(B32=B31,S31+M32/O32,M32/O32+1))</f>
        <v>1.1441006472307784</v>
      </c>
    </row>
    <row r="33" spans="1:19" x14ac:dyDescent="0.25">
      <c r="A33" s="102">
        <v>30</v>
      </c>
      <c r="B33" s="102" t="str">
        <f>'Участки тепловых сетей'!B33</f>
        <v>Котельная «Школьная» с. Ивановское</v>
      </c>
      <c r="C33" s="102" t="str">
        <f>'Участки тепловых сетей'!C33</f>
        <v xml:space="preserve">ГрОт-Ситнова, 14А </v>
      </c>
      <c r="D33" s="102" t="str">
        <f>'Участки тепловых сетей'!D33</f>
        <v xml:space="preserve">ГрОт-Ситнова, 14А </v>
      </c>
      <c r="E33" s="102">
        <f>IF('Участки тепловых сетей'!F33="Подземная канальная или подвальная",2,IF('Участки тепловых сетей'!F33="Подземная бесканальная",2,IF('Участки тепловых сетей'!F33="Надземная",1,0)))</f>
        <v>2</v>
      </c>
      <c r="F33" s="102">
        <f t="shared" si="8"/>
        <v>0.05</v>
      </c>
      <c r="G33" s="108">
        <f ca="1">IF(B33=0,0,YEAR(TODAY())-'Участки тепловых сетей'!E33)</f>
        <v>29</v>
      </c>
      <c r="H33" s="102">
        <f>IF(B33=0,0,'Участки тепловых сетей'!H33/1000)</f>
        <v>0.01</v>
      </c>
      <c r="I33" s="102">
        <f t="shared" si="9"/>
        <v>1</v>
      </c>
      <c r="J33" s="108">
        <f>IF(B33=0,0,'Участки тепловых сетей'!G33/1000)</f>
        <v>6.9000000000000006E-2</v>
      </c>
      <c r="K33" s="108">
        <f t="shared" ca="1" si="10"/>
        <v>2.1315572575844084</v>
      </c>
      <c r="L33" s="109">
        <f t="shared" ca="1" si="11"/>
        <v>0.16680144735912394</v>
      </c>
      <c r="M33" s="109">
        <f t="shared" ca="1" si="12"/>
        <v>1.6680144735912396E-3</v>
      </c>
      <c r="N33" s="110">
        <f t="shared" si="13"/>
        <v>5.1461143813219747</v>
      </c>
      <c r="O33" s="110">
        <f t="shared" si="14"/>
        <v>0.1943213706305362</v>
      </c>
      <c r="P33" s="111">
        <f ca="1">_xlfn.MAXIFS($S$4:$S$578,$B$4:$B$578,B33)</f>
        <v>1.1526844405015795</v>
      </c>
      <c r="Q33" s="112">
        <f t="shared" ca="1" si="15"/>
        <v>0.99833337588939486</v>
      </c>
      <c r="S33" s="112">
        <f ca="1">IF(B32=0,0,IF(B33=B32,S32+M33/O33,M33/O33+1))</f>
        <v>1.1526844405015795</v>
      </c>
    </row>
    <row r="34" spans="1:19" ht="24" x14ac:dyDescent="0.25">
      <c r="A34" s="102">
        <v>31</v>
      </c>
      <c r="B34" s="102" t="str">
        <f>'Участки тепловых сетей'!B34</f>
        <v xml:space="preserve">Котельная Северного территориального отдела в с. Ивановское </v>
      </c>
      <c r="C34" s="102" t="str">
        <f>'Участки тепловых сетей'!C34</f>
        <v xml:space="preserve">Котельная Северного территориального отдела в с. Ивановское </v>
      </c>
      <c r="D34" s="102" t="str">
        <f>'Участки тепловых сетей'!D34</f>
        <v>ул. Микрорайон, 9А</v>
      </c>
      <c r="E34" s="102">
        <f>IF('Участки тепловых сетей'!F34="Подземная канальная или подвальная",2,IF('Участки тепловых сетей'!F34="Подземная бесканальная",2,IF('Участки тепловых сетей'!F34="Надземная",1,0)))</f>
        <v>2</v>
      </c>
      <c r="F34" s="102">
        <f t="shared" si="8"/>
        <v>0.05</v>
      </c>
      <c r="G34" s="108">
        <f ca="1">IF(B34=0,0,YEAR(TODAY())-'Участки тепловых сетей'!E34)</f>
        <v>28</v>
      </c>
      <c r="H34" s="102">
        <f>IF(B34=0,0,'Участки тепловых сетей'!H34/1000)</f>
        <v>2E-3</v>
      </c>
      <c r="I34" s="102">
        <f t="shared" si="9"/>
        <v>1</v>
      </c>
      <c r="J34" s="108">
        <f>IF(B34=0,0,'Участки тепловых сетей'!G34/1000)</f>
        <v>3.2000000000000001E-2</v>
      </c>
      <c r="K34" s="108">
        <f t="shared" ca="1" si="10"/>
        <v>2.0275999834223373</v>
      </c>
      <c r="L34" s="109">
        <f t="shared" ca="1" si="11"/>
        <v>0.14403551504940912</v>
      </c>
      <c r="M34" s="109">
        <f t="shared" ca="1" si="12"/>
        <v>2.8807103009881823E-4</v>
      </c>
      <c r="N34" s="110">
        <f t="shared" si="13"/>
        <v>3.7993138988372586</v>
      </c>
      <c r="O34" s="110">
        <f t="shared" si="14"/>
        <v>0.26320541724810886</v>
      </c>
      <c r="P34" s="111">
        <f ca="1">_xlfn.MAXIFS($S$4:$S$578,$B$4:$B$578,B34)</f>
        <v>1.0010944722685069</v>
      </c>
      <c r="Q34" s="112">
        <f t="shared" ca="1" si="15"/>
        <v>0.99971197045837645</v>
      </c>
      <c r="S34" s="112">
        <f ca="1">IF(B33=0,0,IF(B34=B33,S33+M34/O34,M34/O34+1))</f>
        <v>1.0010944722685069</v>
      </c>
    </row>
    <row r="35" spans="1:19" x14ac:dyDescent="0.25">
      <c r="A35" s="102">
        <v>32</v>
      </c>
      <c r="B35" s="102" t="str">
        <f>'Участки тепловых сетей'!B35</f>
        <v>Котельная «ДК» с. Ивановское</v>
      </c>
      <c r="C35" s="102" t="str">
        <f>'Участки тепловых сетей'!C35</f>
        <v>Котельная «ДК» с. Ивановское</v>
      </c>
      <c r="D35" s="102" t="str">
        <f>'Участки тепловых сетей'!D35</f>
        <v xml:space="preserve">ул. Ивановой, 26В </v>
      </c>
      <c r="E35" s="102">
        <f>IF('Участки тепловых сетей'!F35="Подземная канальная или подвальная",2,IF('Участки тепловых сетей'!F35="Подземная бесканальная",2,IF('Участки тепловых сетей'!F35="Надземная",1,0)))</f>
        <v>2</v>
      </c>
      <c r="F35" s="102">
        <f t="shared" si="8"/>
        <v>0.05</v>
      </c>
      <c r="G35" s="108">
        <f ca="1">IF(B35=0,0,YEAR(TODAY())-'Участки тепловых сетей'!E35)</f>
        <v>39</v>
      </c>
      <c r="H35" s="102">
        <f>IF(B35=0,0,'Участки тепловых сетей'!H35/1000)</f>
        <v>2E-3</v>
      </c>
      <c r="I35" s="102">
        <f t="shared" si="9"/>
        <v>1</v>
      </c>
      <c r="J35" s="108">
        <f>IF(B35=0,0,'Участки тепловых сетей'!G35/1000)</f>
        <v>3.2000000000000001E-2</v>
      </c>
      <c r="K35" s="108">
        <f t="shared" ca="1" si="10"/>
        <v>3.5143437902946464</v>
      </c>
      <c r="L35" s="109">
        <f t="shared" ca="1" si="11"/>
        <v>1.5314740018877633</v>
      </c>
      <c r="M35" s="109">
        <f t="shared" ca="1" si="12"/>
        <v>3.0629480037755266E-3</v>
      </c>
      <c r="N35" s="110">
        <f t="shared" si="13"/>
        <v>3.7993138988372586</v>
      </c>
      <c r="O35" s="110">
        <f t="shared" si="14"/>
        <v>0.26320541724810886</v>
      </c>
      <c r="P35" s="111">
        <f ca="1">_xlfn.MAXIFS($S$4:$S$578,$B$4:$B$578,B35)</f>
        <v>1.0116371009221603</v>
      </c>
      <c r="Q35" s="112">
        <f t="shared" ca="1" si="15"/>
        <v>0.99694173803587516</v>
      </c>
      <c r="S35" s="112">
        <f ca="1">IF(B34=0,0,IF(B35=B34,S34+M35/O35,M35/O35+1))</f>
        <v>1.0116371009221603</v>
      </c>
    </row>
    <row r="36" spans="1:19" x14ac:dyDescent="0.25">
      <c r="A36" s="102">
        <v>33</v>
      </c>
      <c r="B36" s="102" t="str">
        <f>'Участки тепловых сетей'!B36</f>
        <v xml:space="preserve">Котельная «ДК» с. Смирново </v>
      </c>
      <c r="C36" s="102" t="str">
        <f>'Участки тепловых сетей'!C36</f>
        <v xml:space="preserve">Котельная «ДК» с. Смирново </v>
      </c>
      <c r="D36" s="102" t="str">
        <f>'Участки тепловых сетей'!D36</f>
        <v xml:space="preserve">ул. Культурная, 31 </v>
      </c>
      <c r="E36" s="102">
        <f>IF('Участки тепловых сетей'!F36="Подземная канальная или подвальная",2,IF('Участки тепловых сетей'!F36="Подземная бесканальная",2,IF('Участки тепловых сетей'!F36="Надземная",1,0)))</f>
        <v>2</v>
      </c>
      <c r="F36" s="102">
        <f t="shared" si="8"/>
        <v>0.05</v>
      </c>
      <c r="G36" s="108">
        <f ca="1">IF(B36=0,0,YEAR(TODAY())-'Участки тепловых сетей'!E36)</f>
        <v>43</v>
      </c>
      <c r="H36" s="102">
        <f>IF(B36=0,0,'Участки тепловых сетей'!H36/1000)</f>
        <v>1.7000000000000001E-2</v>
      </c>
      <c r="I36" s="102">
        <f t="shared" si="9"/>
        <v>1</v>
      </c>
      <c r="J36" s="108">
        <f>IF(B36=0,0,'Участки тепловых сетей'!G36/1000)</f>
        <v>6.9000000000000006E-2</v>
      </c>
      <c r="K36" s="108">
        <f t="shared" ca="1" si="10"/>
        <v>4.2924291985889464</v>
      </c>
      <c r="L36" s="109">
        <f t="shared" ca="1" si="11"/>
        <v>6.0900385800320809</v>
      </c>
      <c r="M36" s="109">
        <f t="shared" ca="1" si="12"/>
        <v>0.10353065586054538</v>
      </c>
      <c r="N36" s="110">
        <f t="shared" si="13"/>
        <v>5.1461143813219747</v>
      </c>
      <c r="O36" s="110">
        <f t="shared" si="14"/>
        <v>0.1943213706305362</v>
      </c>
      <c r="P36" s="111">
        <f ca="1">_xlfn.MAXIFS($S$4:$S$578,$B$4:$B$578,B36)</f>
        <v>1.5327805970316488</v>
      </c>
      <c r="Q36" s="112">
        <f t="shared" ca="1" si="15"/>
        <v>0.90164838151113014</v>
      </c>
      <c r="S36" s="112">
        <f ca="1">IF(B35=0,0,IF(B36=B35,S35+M36/O36,M36/O36+1))</f>
        <v>1.5327805970316488</v>
      </c>
    </row>
    <row r="37" spans="1:19" x14ac:dyDescent="0.25">
      <c r="A37" s="102">
        <v>34</v>
      </c>
      <c r="B37" s="102" t="str">
        <f>'Участки тепловых сетей'!B37</f>
        <v>Котельная «Школьная» с. Конново</v>
      </c>
      <c r="C37" s="102" t="str">
        <f>'Участки тепловых сетей'!C37</f>
        <v>Котельная «Школьная» с. Конново</v>
      </c>
      <c r="D37" s="102" t="str">
        <f>'Участки тепловых сетей'!D37</f>
        <v xml:space="preserve">ул. Молодежная, 7Б </v>
      </c>
      <c r="E37" s="102">
        <f>IF('Участки тепловых сетей'!F37="Подземная канальная или подвальная",2,IF('Участки тепловых сетей'!F37="Подземная бесканальная",2,IF('Участки тепловых сетей'!F37="Надземная",1,0)))</f>
        <v>2</v>
      </c>
      <c r="F37" s="102">
        <f t="shared" si="8"/>
        <v>0.05</v>
      </c>
      <c r="G37" s="108">
        <f ca="1">IF(B37=0,0,YEAR(TODAY())-'Участки тепловых сетей'!E37)</f>
        <v>28</v>
      </c>
      <c r="H37" s="102">
        <f>IF(B37=0,0,'Участки тепловых сетей'!H37/1000)</f>
        <v>1.2E-2</v>
      </c>
      <c r="I37" s="102">
        <f t="shared" si="9"/>
        <v>1</v>
      </c>
      <c r="J37" s="108">
        <f>IF(B37=0,0,'Участки тепловых сетей'!G37/1000)</f>
        <v>6.9000000000000006E-2</v>
      </c>
      <c r="K37" s="108">
        <f t="shared" ca="1" si="10"/>
        <v>2.0275999834223373</v>
      </c>
      <c r="L37" s="109">
        <f t="shared" ca="1" si="11"/>
        <v>0.14403551504940912</v>
      </c>
      <c r="M37" s="109">
        <f t="shared" ca="1" si="12"/>
        <v>1.7284261805929095E-3</v>
      </c>
      <c r="N37" s="110">
        <f t="shared" si="13"/>
        <v>5.1461143813219747</v>
      </c>
      <c r="O37" s="110">
        <f t="shared" si="14"/>
        <v>0.1943213706305362</v>
      </c>
      <c r="P37" s="111">
        <f ca="1">_xlfn.MAXIFS($S$4:$S$578,$B$4:$B$578,B37)</f>
        <v>1.0088946788250026</v>
      </c>
      <c r="Q37" s="112">
        <f t="shared" ca="1" si="15"/>
        <v>0.99827306668770988</v>
      </c>
      <c r="S37" s="112">
        <f ca="1">IF(B36=0,0,IF(B37=B36,S36+M37/O37,M37/O37+1))</f>
        <v>1.0088946788250026</v>
      </c>
    </row>
    <row r="38" spans="1:19" x14ac:dyDescent="0.25">
      <c r="A38" s="102">
        <v>35</v>
      </c>
      <c r="B38" s="102" t="str">
        <f>'Участки тепловых сетей'!B38</f>
        <v>Котельная «ФАП» с. Стуклово</v>
      </c>
      <c r="C38" s="102" t="str">
        <f>'Участки тепловых сетей'!C38</f>
        <v>Котельная «ФАП» с. Стуклово</v>
      </c>
      <c r="D38" s="102" t="str">
        <f>'Участки тепловых сетей'!D38</f>
        <v xml:space="preserve">ул. Пушкова, 2А </v>
      </c>
      <c r="E38" s="102">
        <f>IF('Участки тепловых сетей'!F38="Подземная канальная или подвальная",2,IF('Участки тепловых сетей'!F38="Подземная бесканальная",2,IF('Участки тепловых сетей'!F38="Надземная",1,0)))</f>
        <v>2</v>
      </c>
      <c r="F38" s="102">
        <f t="shared" si="8"/>
        <v>0.05</v>
      </c>
      <c r="G38" s="108">
        <f ca="1">IF(B38=0,0,YEAR(TODAY())-'Участки тепловых сетей'!E38)</f>
        <v>27</v>
      </c>
      <c r="H38" s="102">
        <f>IF(B38=0,0,'Участки тепловых сетей'!H38/1000)</f>
        <v>2E-3</v>
      </c>
      <c r="I38" s="102">
        <f t="shared" si="9"/>
        <v>1</v>
      </c>
      <c r="J38" s="108">
        <f>IF(B38=0,0,'Участки тепловых сетей'!G38/1000)</f>
        <v>3.2000000000000001E-2</v>
      </c>
      <c r="K38" s="108">
        <f t="shared" ca="1" si="10"/>
        <v>1.9287127653484872</v>
      </c>
      <c r="L38" s="109">
        <f t="shared" ca="1" si="11"/>
        <v>0.12577173113141749</v>
      </c>
      <c r="M38" s="109">
        <f t="shared" ca="1" si="12"/>
        <v>2.5154346226283496E-4</v>
      </c>
      <c r="N38" s="110">
        <f t="shared" si="13"/>
        <v>3.7993138988372586</v>
      </c>
      <c r="O38" s="110">
        <f t="shared" si="14"/>
        <v>0.26320541724810886</v>
      </c>
      <c r="P38" s="111">
        <f ca="1">_xlfn.MAXIFS($S$4:$S$578,$B$4:$B$578,B38)</f>
        <v>1.0009556925723369</v>
      </c>
      <c r="Q38" s="112">
        <f t="shared" ca="1" si="15"/>
        <v>0.99974848817214135</v>
      </c>
      <c r="S38" s="112">
        <f ca="1">IF(B37=0,0,IF(B38=B37,S37+M38/O38,M38/O38+1))</f>
        <v>1.0009556925723369</v>
      </c>
    </row>
    <row r="39" spans="1:19" x14ac:dyDescent="0.25">
      <c r="A39" s="102">
        <v>36</v>
      </c>
      <c r="B39" s="102" t="str">
        <f>'Участки тепловых сетей'!B39</f>
        <v>Котельная «ДК» с. Стуклово</v>
      </c>
      <c r="C39" s="102" t="str">
        <f>'Участки тепловых сетей'!C39</f>
        <v>Котельная «ДК» с. Стуклово</v>
      </c>
      <c r="D39" s="102" t="str">
        <f>'Участки тепловых сетей'!D39</f>
        <v xml:space="preserve">ул. Молодежная, 5 </v>
      </c>
      <c r="E39" s="102">
        <f>IF('Участки тепловых сетей'!F39="Подземная канальная или подвальная",2,IF('Участки тепловых сетей'!F39="Подземная бесканальная",2,IF('Участки тепловых сетей'!F39="Надземная",1,0)))</f>
        <v>2</v>
      </c>
      <c r="F39" s="102">
        <f t="shared" si="8"/>
        <v>0.05</v>
      </c>
      <c r="G39" s="108">
        <f ca="1">IF(B39=0,0,YEAR(TODAY())-'Участки тепловых сетей'!E39)</f>
        <v>40</v>
      </c>
      <c r="H39" s="102">
        <f>IF(B39=0,0,'Участки тепловых сетей'!H39/1000)</f>
        <v>2.8000000000000001E-2</v>
      </c>
      <c r="I39" s="102">
        <f t="shared" si="9"/>
        <v>1</v>
      </c>
      <c r="J39" s="108">
        <f>IF(B39=0,0,'Участки тепловых сетей'!G39/1000)</f>
        <v>3.2000000000000001E-2</v>
      </c>
      <c r="K39" s="108">
        <f t="shared" ca="1" si="10"/>
        <v>3.6945280494653252</v>
      </c>
      <c r="L39" s="109">
        <f t="shared" ca="1" si="11"/>
        <v>2.095258149076467</v>
      </c>
      <c r="M39" s="109">
        <f t="shared" ca="1" si="12"/>
        <v>5.8667228174141078E-2</v>
      </c>
      <c r="N39" s="110">
        <f t="shared" si="13"/>
        <v>3.7993138988372586</v>
      </c>
      <c r="O39" s="110">
        <f t="shared" si="14"/>
        <v>0.26320541724810886</v>
      </c>
      <c r="P39" s="111">
        <f ca="1">_xlfn.MAXIFS($S$4:$S$578,$B$4:$B$578,B39)</f>
        <v>1.2228952154082711</v>
      </c>
      <c r="Q39" s="112">
        <f t="shared" ca="1" si="15"/>
        <v>0.94302052761201327</v>
      </c>
      <c r="S39" s="112">
        <f ca="1">IF(B38=0,0,IF(B39=B38,S38+M39/O39,M39/O39+1))</f>
        <v>1.2228952154082711</v>
      </c>
    </row>
    <row r="40" spans="1:19" x14ac:dyDescent="0.25">
      <c r="A40" s="102">
        <v>37</v>
      </c>
      <c r="B40" s="102" t="str">
        <f>'Участки тепловых сетей'!B40</f>
        <v xml:space="preserve">Котельная «Школьная» с. Б. Череватово </v>
      </c>
      <c r="C40" s="102" t="str">
        <f>'Участки тепловых сетей'!C40</f>
        <v xml:space="preserve">Котельная «Школьная» с. Б. Череватово </v>
      </c>
      <c r="D40" s="102" t="str">
        <f>'Участки тепловых сетей'!D40</f>
        <v xml:space="preserve">ул. Солнечная, 10 </v>
      </c>
      <c r="E40" s="102">
        <f>IF('Участки тепловых сетей'!F40="Подземная канальная или подвальная",2,IF('Участки тепловых сетей'!F40="Подземная бесканальная",2,IF('Участки тепловых сетей'!F40="Надземная",1,0)))</f>
        <v>2</v>
      </c>
      <c r="F40" s="102">
        <f t="shared" si="8"/>
        <v>0.05</v>
      </c>
      <c r="G40" s="108">
        <f ca="1">IF(B40=0,0,YEAR(TODAY())-'Участки тепловых сетей'!E40)</f>
        <v>34</v>
      </c>
      <c r="H40" s="102">
        <f>IF(B40=0,0,'Участки тепловых сетей'!H40/1000)</f>
        <v>3.4000000000000002E-2</v>
      </c>
      <c r="I40" s="102">
        <f t="shared" si="9"/>
        <v>1</v>
      </c>
      <c r="J40" s="108">
        <f>IF(B40=0,0,'Участки тепловых сетей'!G40/1000)</f>
        <v>0.1</v>
      </c>
      <c r="K40" s="108">
        <f t="shared" ca="1" si="10"/>
        <v>2.7369736958636</v>
      </c>
      <c r="L40" s="109">
        <f t="shared" ca="1" si="11"/>
        <v>0.41892367348157439</v>
      </c>
      <c r="M40" s="109">
        <f t="shared" ca="1" si="12"/>
        <v>1.424340489837353E-2</v>
      </c>
      <c r="N40" s="110">
        <f t="shared" si="13"/>
        <v>6.4003992435034274</v>
      </c>
      <c r="O40" s="110">
        <f t="shared" si="14"/>
        <v>0.15624025345216178</v>
      </c>
      <c r="P40" s="111">
        <f ca="1">_xlfn.MAXIFS($S$4:$S$578,$B$4:$B$578,B40)</f>
        <v>1.091163477936463</v>
      </c>
      <c r="Q40" s="112">
        <f t="shared" ca="1" si="15"/>
        <v>0.98585755249908458</v>
      </c>
      <c r="S40" s="112">
        <f ca="1">IF(B39=0,0,IF(B40=B39,S39+M40/O40,M40/O40+1))</f>
        <v>1.091163477936463</v>
      </c>
    </row>
    <row r="41" spans="1:19" x14ac:dyDescent="0.25">
      <c r="A41" s="102">
        <v>38</v>
      </c>
      <c r="B41" s="102" t="str">
        <f>'Участки тепловых сетей'!B41</f>
        <v xml:space="preserve">Котельная «ДК» с. Б. Череватово </v>
      </c>
      <c r="C41" s="102" t="str">
        <f>'Участки тепловых сетей'!C41</f>
        <v xml:space="preserve">Котельная «ДК» с. Б. Череватово </v>
      </c>
      <c r="D41" s="102" t="str">
        <f>'Участки тепловых сетей'!D41</f>
        <v>УТ1</v>
      </c>
      <c r="E41" s="102">
        <f>IF('Участки тепловых сетей'!F41="Подземная канальная или подвальная",2,IF('Участки тепловых сетей'!F41="Подземная бесканальная",2,IF('Участки тепловых сетей'!F41="Надземная",1,0)))</f>
        <v>2</v>
      </c>
      <c r="F41" s="102">
        <f t="shared" si="8"/>
        <v>0.05</v>
      </c>
      <c r="G41" s="108">
        <f ca="1">IF(B41=0,0,YEAR(TODAY())-'Участки тепловых сетей'!E41)</f>
        <v>37</v>
      </c>
      <c r="H41" s="102">
        <f>IF(B41=0,0,'Участки тепловых сетей'!H41/1000)</f>
        <v>7.0000000000000001E-3</v>
      </c>
      <c r="I41" s="102">
        <f t="shared" si="9"/>
        <v>1</v>
      </c>
      <c r="J41" s="108">
        <f>IF(B41=0,0,'Участки тепловых сетей'!G41/1000)</f>
        <v>5.0999999999999997E-2</v>
      </c>
      <c r="K41" s="108">
        <f t="shared" ca="1" si="10"/>
        <v>3.179909761300916</v>
      </c>
      <c r="L41" s="109">
        <f t="shared" ca="1" si="11"/>
        <v>0.86616072845063563</v>
      </c>
      <c r="M41" s="109">
        <f t="shared" ca="1" si="12"/>
        <v>6.0631250991544493E-3</v>
      </c>
      <c r="N41" s="110">
        <f t="shared" si="13"/>
        <v>4.4658198822924025</v>
      </c>
      <c r="O41" s="110">
        <f t="shared" si="14"/>
        <v>0.2239230480309202</v>
      </c>
      <c r="P41" s="111">
        <f ca="1">_xlfn.MAXIFS($S$4:$S$578,$B$4:$B$578,B41)</f>
        <v>1.1895377723164102</v>
      </c>
      <c r="Q41" s="112">
        <f t="shared" ca="1" si="15"/>
        <v>0.9939552185518219</v>
      </c>
      <c r="S41" s="112">
        <f ca="1">IF(B40=0,0,IF(B41=B40,S40+M41/O41,M41/O41+1))</f>
        <v>1.02707682461663</v>
      </c>
    </row>
    <row r="42" spans="1:19" x14ac:dyDescent="0.25">
      <c r="A42" s="102">
        <v>39</v>
      </c>
      <c r="B42" s="102" t="str">
        <f>'Участки тепловых сетей'!B42</f>
        <v xml:space="preserve">Котельная «ДК» с. Б. Череватово </v>
      </c>
      <c r="C42" s="102" t="str">
        <f>'Участки тепловых сетей'!C42</f>
        <v>УТ1</v>
      </c>
      <c r="D42" s="102" t="str">
        <f>'Участки тепловых сетей'!D42</f>
        <v>ул. Солнечная, 9</v>
      </c>
      <c r="E42" s="102">
        <f>IF('Участки тепловых сетей'!F42="Подземная канальная или подвальная",2,IF('Участки тепловых сетей'!F42="Подземная бесканальная",2,IF('Участки тепловых сетей'!F42="Надземная",1,0)))</f>
        <v>2</v>
      </c>
      <c r="F42" s="102">
        <f t="shared" si="8"/>
        <v>0.05</v>
      </c>
      <c r="G42" s="108">
        <f ca="1">IF(B42=0,0,YEAR(TODAY())-'Участки тепловых сетей'!E42)</f>
        <v>37</v>
      </c>
      <c r="H42" s="102">
        <f>IF(B42=0,0,'Участки тепловых сетей'!H42/1000)</f>
        <v>1.2E-2</v>
      </c>
      <c r="I42" s="102">
        <f t="shared" si="9"/>
        <v>1</v>
      </c>
      <c r="J42" s="108">
        <f>IF(B42=0,0,'Участки тепловых сетей'!G42/1000)</f>
        <v>5.0999999999999997E-2</v>
      </c>
      <c r="K42" s="108">
        <f t="shared" ca="1" si="10"/>
        <v>3.179909761300916</v>
      </c>
      <c r="L42" s="109">
        <f t="shared" ca="1" si="11"/>
        <v>0.86616072845063563</v>
      </c>
      <c r="M42" s="109">
        <f t="shared" ca="1" si="12"/>
        <v>1.0393928741407628E-2</v>
      </c>
      <c r="N42" s="110">
        <f t="shared" si="13"/>
        <v>4.4658198822924025</v>
      </c>
      <c r="O42" s="110">
        <f t="shared" si="14"/>
        <v>0.2239230480309202</v>
      </c>
      <c r="P42" s="111">
        <f ca="1">_xlfn.MAXIFS($S$4:$S$578,$B$4:$B$578,B42)</f>
        <v>1.1895377723164102</v>
      </c>
      <c r="Q42" s="112">
        <f t="shared" ca="1" si="15"/>
        <v>0.98965990147203642</v>
      </c>
      <c r="S42" s="112">
        <f ca="1">IF(B41=0,0,IF(B42=B41,S41+M42/O42,M42/O42+1))</f>
        <v>1.0734942382451387</v>
      </c>
    </row>
    <row r="43" spans="1:19" x14ac:dyDescent="0.25">
      <c r="A43" s="102">
        <v>40</v>
      </c>
      <c r="B43" s="102" t="str">
        <f>'Участки тепловых сетей'!B43</f>
        <v xml:space="preserve">Котельная «ДК» с. Б. Череватово </v>
      </c>
      <c r="C43" s="102" t="str">
        <f>'Участки тепловых сетей'!C43</f>
        <v>УТ1</v>
      </c>
      <c r="D43" s="102" t="str">
        <f>'Участки тепловых сетей'!D43</f>
        <v>ул. Центральная, 109</v>
      </c>
      <c r="E43" s="102">
        <f>IF('Участки тепловых сетей'!F43="Подземная канальная или подвальная",2,IF('Участки тепловых сетей'!F43="Подземная бесканальная",2,IF('Участки тепловых сетей'!F43="Надземная",1,0)))</f>
        <v>2</v>
      </c>
      <c r="F43" s="102">
        <f t="shared" si="8"/>
        <v>0.05</v>
      </c>
      <c r="G43" s="108">
        <f ca="1">IF(B43=0,0,YEAR(TODAY())-'Участки тепловых сетей'!E43)</f>
        <v>37</v>
      </c>
      <c r="H43" s="102">
        <f>IF(B43=0,0,'Участки тепловых сетей'!H43/1000)</f>
        <v>0.03</v>
      </c>
      <c r="I43" s="102">
        <f t="shared" si="9"/>
        <v>1</v>
      </c>
      <c r="J43" s="108">
        <f>IF(B43=0,0,'Участки тепловых сетей'!G43/1000)</f>
        <v>5.0999999999999997E-2</v>
      </c>
      <c r="K43" s="108">
        <f t="shared" ca="1" si="10"/>
        <v>3.179909761300916</v>
      </c>
      <c r="L43" s="109">
        <f t="shared" ca="1" si="11"/>
        <v>0.86616072845063563</v>
      </c>
      <c r="M43" s="109">
        <f t="shared" ca="1" si="12"/>
        <v>2.598482185351907E-2</v>
      </c>
      <c r="N43" s="110">
        <f t="shared" si="13"/>
        <v>4.4658198822924025</v>
      </c>
      <c r="O43" s="110">
        <f t="shared" si="14"/>
        <v>0.2239230480309202</v>
      </c>
      <c r="P43" s="111">
        <f ca="1">_xlfn.MAXIFS($S$4:$S$578,$B$4:$B$578,B43)</f>
        <v>1.1895377723164102</v>
      </c>
      <c r="Q43" s="112">
        <f t="shared" ca="1" si="15"/>
        <v>0.97434987832169329</v>
      </c>
      <c r="S43" s="112">
        <f ca="1">IF(B42=0,0,IF(B43=B42,S42+M43/O43,M43/O43+1))</f>
        <v>1.1895377723164102</v>
      </c>
    </row>
    <row r="44" spans="1:19" ht="36" x14ac:dyDescent="0.25">
      <c r="A44" s="102">
        <v>41</v>
      </c>
      <c r="B44" s="102" t="str">
        <f>'Участки тепловых сетей'!B44</f>
        <v>Котельная Дивеевского территориального отдела в с. Б. Череватово</v>
      </c>
      <c r="C44" s="102" t="str">
        <f>'Участки тепловых сетей'!C44</f>
        <v>Котельная Дивеевского территориального отдела в с. Б. Череватово</v>
      </c>
      <c r="D44" s="102" t="str">
        <f>'Участки тепловых сетей'!D44</f>
        <v xml:space="preserve">ул. Центральная, 110 </v>
      </c>
      <c r="E44" s="102">
        <f>IF('Участки тепловых сетей'!F44="Подземная канальная или подвальная",2,IF('Участки тепловых сетей'!F44="Подземная бесканальная",2,IF('Участки тепловых сетей'!F44="Надземная",1,0)))</f>
        <v>2</v>
      </c>
      <c r="F44" s="102">
        <f t="shared" si="8"/>
        <v>0.05</v>
      </c>
      <c r="G44" s="108">
        <f ca="1">IF(B44=0,0,YEAR(TODAY())-'Участки тепловых сетей'!E44)</f>
        <v>41</v>
      </c>
      <c r="H44" s="102">
        <f>IF(B44=0,0,'Участки тепловых сетей'!H44/1000)</f>
        <v>5.0000000000000001E-3</v>
      </c>
      <c r="I44" s="102">
        <f t="shared" si="9"/>
        <v>1</v>
      </c>
      <c r="J44" s="108">
        <f>IF(B44=0,0,'Участки тепловых сетей'!G44/1000)</f>
        <v>5.0999999999999997E-2</v>
      </c>
      <c r="K44" s="108">
        <f t="shared" ca="1" si="10"/>
        <v>3.8839505531533853</v>
      </c>
      <c r="L44" s="109">
        <f t="shared" ca="1" si="11"/>
        <v>2.9255555368259798</v>
      </c>
      <c r="M44" s="109">
        <f t="shared" ca="1" si="12"/>
        <v>1.46277776841299E-2</v>
      </c>
      <c r="N44" s="110">
        <f t="shared" si="13"/>
        <v>4.4658198822924025</v>
      </c>
      <c r="O44" s="110">
        <f t="shared" si="14"/>
        <v>0.2239230480309202</v>
      </c>
      <c r="P44" s="111">
        <f ca="1">_xlfn.MAXIFS($S$4:$S$578,$B$4:$B$578,B44)</f>
        <v>1.0653250204155404</v>
      </c>
      <c r="Q44" s="112">
        <f t="shared" ca="1" si="15"/>
        <v>0.98547868850244091</v>
      </c>
      <c r="S44" s="112">
        <f ca="1">IF(B43=0,0,IF(B44=B43,S43+M44/O44,M44/O44+1))</f>
        <v>1.0653250204155404</v>
      </c>
    </row>
    <row r="45" spans="1:19" x14ac:dyDescent="0.25">
      <c r="A45" s="102">
        <v>42</v>
      </c>
      <c r="B45" s="102" t="str">
        <f>'Участки тепловых сетей'!B45</f>
        <v xml:space="preserve">Котельная «Детский сад» с. Дивеево </v>
      </c>
      <c r="C45" s="102" t="str">
        <f>'Участки тепловых сетей'!C45</f>
        <v xml:space="preserve">Котельная «Детский сад» с. Дивеево </v>
      </c>
      <c r="D45" s="102" t="str">
        <f>'Участки тепловых сетей'!D45</f>
        <v xml:space="preserve">ул. Труда, 47 </v>
      </c>
      <c r="E45" s="102">
        <f>IF('Участки тепловых сетей'!F45="Подземная канальная или подвальная",2,IF('Участки тепловых сетей'!F45="Подземная бесканальная",2,IF('Участки тепловых сетей'!F45="Надземная",1,0)))</f>
        <v>2</v>
      </c>
      <c r="F45" s="102">
        <f t="shared" si="8"/>
        <v>0.05</v>
      </c>
      <c r="G45" s="108">
        <f ca="1">IF(B45=0,0,YEAR(TODAY())-'Участки тепловых сетей'!E45)</f>
        <v>18</v>
      </c>
      <c r="H45" s="102">
        <f>IF(B45=0,0,'Участки тепловых сетей'!H45/1000)</f>
        <v>2E-3</v>
      </c>
      <c r="I45" s="102">
        <f t="shared" si="9"/>
        <v>1</v>
      </c>
      <c r="J45" s="108">
        <f>IF(B45=0,0,'Участки тепловых сетей'!G45/1000)</f>
        <v>3.2000000000000001E-2</v>
      </c>
      <c r="K45" s="108">
        <f t="shared" ca="1" si="10"/>
        <v>1.2298015555784749</v>
      </c>
      <c r="L45" s="109">
        <f t="shared" ca="1" si="11"/>
        <v>5.7231090754098539E-2</v>
      </c>
      <c r="M45" s="109">
        <f t="shared" ca="1" si="12"/>
        <v>1.1446218150819708E-4</v>
      </c>
      <c r="N45" s="110">
        <f t="shared" si="13"/>
        <v>3.7993138988372586</v>
      </c>
      <c r="O45" s="110">
        <f t="shared" si="14"/>
        <v>0.26320541724810886</v>
      </c>
      <c r="P45" s="111">
        <f ca="1">_xlfn.MAXIFS($S$4:$S$578,$B$4:$B$578,B45)</f>
        <v>1.0004348777570953</v>
      </c>
      <c r="Q45" s="112">
        <f t="shared" ca="1" si="15"/>
        <v>0.99988554436903732</v>
      </c>
      <c r="S45" s="112">
        <f ca="1">IF(B44=0,0,IF(B45=B44,S44+M45/O45,M45/O45+1))</f>
        <v>1.0004348777570953</v>
      </c>
    </row>
    <row r="46" spans="1:19" x14ac:dyDescent="0.25">
      <c r="A46" s="102">
        <v>43</v>
      </c>
      <c r="B46" s="102" t="str">
        <f>'Участки тепловых сетей'!B46</f>
        <v>Котельная «Автобусный» с. Дивеево</v>
      </c>
      <c r="C46" s="102" t="str">
        <f>'Участки тепловых сетей'!C46</f>
        <v>Котельная «Автобусный» с. Дивеево</v>
      </c>
      <c r="D46" s="102" t="str">
        <f>'Участки тепловых сетей'!D46</f>
        <v xml:space="preserve">ул. Чкалова, 9 </v>
      </c>
      <c r="E46" s="102">
        <f>IF('Участки тепловых сетей'!F46="Подземная канальная или подвальная",2,IF('Участки тепловых сетей'!F46="Подземная бесканальная",2,IF('Участки тепловых сетей'!F46="Надземная",1,0)))</f>
        <v>2</v>
      </c>
      <c r="F46" s="102">
        <f t="shared" si="8"/>
        <v>0.05</v>
      </c>
      <c r="G46" s="108">
        <f ca="1">IF(B46=0,0,YEAR(TODAY())-'Участки тепловых сетей'!E46)</f>
        <v>37</v>
      </c>
      <c r="H46" s="102">
        <f>IF(B46=0,0,'Участки тепловых сетей'!H46/1000)</f>
        <v>2E-3</v>
      </c>
      <c r="I46" s="102">
        <f t="shared" si="9"/>
        <v>1</v>
      </c>
      <c r="J46" s="108">
        <f>IF(B46=0,0,'Участки тепловых сетей'!G46/1000)</f>
        <v>5.0999999999999997E-2</v>
      </c>
      <c r="K46" s="108">
        <f t="shared" ca="1" si="10"/>
        <v>3.179909761300916</v>
      </c>
      <c r="L46" s="109">
        <f t="shared" ca="1" si="11"/>
        <v>0.86616072845063563</v>
      </c>
      <c r="M46" s="109">
        <f t="shared" ca="1" si="12"/>
        <v>1.7323214569012714E-3</v>
      </c>
      <c r="N46" s="110">
        <f t="shared" si="13"/>
        <v>4.4658198822924025</v>
      </c>
      <c r="O46" s="110">
        <f t="shared" si="14"/>
        <v>0.2239230480309202</v>
      </c>
      <c r="P46" s="111">
        <f ca="1">_xlfn.MAXIFS($S$4:$S$578,$B$4:$B$578,B46)</f>
        <v>1.0077362356047515</v>
      </c>
      <c r="Q46" s="112">
        <f t="shared" ca="1" si="15"/>
        <v>0.99826917814585736</v>
      </c>
      <c r="S46" s="112">
        <f ca="1">IF(B45=0,0,IF(B46=B45,S45+M46/O46,M46/O46+1))</f>
        <v>1.0077362356047515</v>
      </c>
    </row>
    <row r="47" spans="1:19" ht="24" x14ac:dyDescent="0.25">
      <c r="A47" s="102">
        <v>44</v>
      </c>
      <c r="B47" s="102" t="str">
        <f>'Участки тепловых сетей'!B47</f>
        <v xml:space="preserve">Котельная Дивеевского территориального отдела в с. Дивеево </v>
      </c>
      <c r="C47" s="102" t="str">
        <f>'Участки тепловых сетей'!C47</f>
        <v xml:space="preserve">Котельная Дивеевского территориального отдела в с. Дивеево </v>
      </c>
      <c r="D47" s="102" t="str">
        <f>'Участки тепловых сетей'!D47</f>
        <v>ул. Арзамасская, 31</v>
      </c>
      <c r="E47" s="102">
        <f>IF('Участки тепловых сетей'!F47="Подземная канальная или подвальная",2,IF('Участки тепловых сетей'!F47="Подземная бесканальная",2,IF('Участки тепловых сетей'!F47="Надземная",1,0)))</f>
        <v>2</v>
      </c>
      <c r="F47" s="102">
        <f t="shared" si="8"/>
        <v>0.05</v>
      </c>
      <c r="G47" s="108">
        <f ca="1">IF(B47=0,0,YEAR(TODAY())-'Участки тепловых сетей'!E47)</f>
        <v>30</v>
      </c>
      <c r="H47" s="102">
        <f>IF(B47=0,0,'Участки тепловых сетей'!H47/1000)</f>
        <v>2E-3</v>
      </c>
      <c r="I47" s="102">
        <f t="shared" si="9"/>
        <v>1</v>
      </c>
      <c r="J47" s="108">
        <f>IF(B47=0,0,'Участки тепловых сетей'!G47/1000)</f>
        <v>0.04</v>
      </c>
      <c r="K47" s="108">
        <f t="shared" ca="1" si="10"/>
        <v>2.2408445351690323</v>
      </c>
      <c r="L47" s="109">
        <f t="shared" ca="1" si="11"/>
        <v>0.19543543323463375</v>
      </c>
      <c r="M47" s="109">
        <f t="shared" ca="1" si="12"/>
        <v>3.9087086646926751E-4</v>
      </c>
      <c r="N47" s="110">
        <f t="shared" si="13"/>
        <v>4.0723772341167406</v>
      </c>
      <c r="O47" s="110">
        <f t="shared" si="14"/>
        <v>0.24555681915280383</v>
      </c>
      <c r="P47" s="111">
        <f ca="1">_xlfn.MAXIFS($S$4:$S$578,$B$4:$B$578,B47)</f>
        <v>1.0015917736180888</v>
      </c>
      <c r="Q47" s="112">
        <f t="shared" ca="1" si="15"/>
        <v>0.999609205513596</v>
      </c>
      <c r="S47" s="112">
        <f ca="1">IF(B46=0,0,IF(B47=B46,S46+M47/O47,M47/O47+1))</f>
        <v>1.0015917736180888</v>
      </c>
    </row>
    <row r="48" spans="1:19" x14ac:dyDescent="0.25">
      <c r="A48" s="102">
        <v>45</v>
      </c>
      <c r="B48" s="102" t="str">
        <f>'Участки тепловых сетей'!B48</f>
        <v xml:space="preserve">Котельная №2 с. Дивеево </v>
      </c>
      <c r="C48" s="102" t="str">
        <f>'Участки тепловых сетей'!C48</f>
        <v>УТ4</v>
      </c>
      <c r="D48" s="102" t="str">
        <f>'Участки тепловых сетей'!D48</f>
        <v>УТ5</v>
      </c>
      <c r="E48" s="102">
        <f>IF('Участки тепловых сетей'!F48="Подземная канальная или подвальная",2,IF('Участки тепловых сетей'!F48="Подземная бесканальная",2,IF('Участки тепловых сетей'!F48="Надземная",1,0)))</f>
        <v>1</v>
      </c>
      <c r="F48" s="102">
        <f t="shared" si="8"/>
        <v>0.05</v>
      </c>
      <c r="G48" s="108">
        <f ca="1">IF(B48=0,0,YEAR(TODAY())-'Участки тепловых сетей'!E48)</f>
        <v>34</v>
      </c>
      <c r="H48" s="102">
        <f>IF(B48=0,0,'Участки тепловых сетей'!H48/1000)</f>
        <v>9.5000000000000001E-2</v>
      </c>
      <c r="I48" s="102">
        <f t="shared" si="9"/>
        <v>1</v>
      </c>
      <c r="J48" s="108">
        <f>IF(B48=0,0,'Участки тепловых сетей'!G48/1000)</f>
        <v>0.04</v>
      </c>
      <c r="K48" s="108">
        <f t="shared" ca="1" si="10"/>
        <v>2.7369736958636</v>
      </c>
      <c r="L48" s="109">
        <f t="shared" ca="1" si="11"/>
        <v>0.41892367348157439</v>
      </c>
      <c r="M48" s="109">
        <f t="shared" ca="1" si="12"/>
        <v>3.9797748980749566E-2</v>
      </c>
      <c r="N48" s="110">
        <f t="shared" si="13"/>
        <v>4.0723772341167406</v>
      </c>
      <c r="O48" s="110">
        <f t="shared" si="14"/>
        <v>0.24555681915280383</v>
      </c>
      <c r="P48" s="111">
        <f ca="1">_xlfn.MAXIFS($S$4:$S$578,$B$4:$B$578,B48)</f>
        <v>4.1072735420000823</v>
      </c>
      <c r="Q48" s="112">
        <f t="shared" ca="1" si="15"/>
        <v>0.9609837794477758</v>
      </c>
      <c r="S48" s="112">
        <f ca="1">IF(B47=0,0,IF(B48=B47,S47+M48/O48,M48/O48+1))</f>
        <v>1.1620714469182973</v>
      </c>
    </row>
    <row r="49" spans="1:19" x14ac:dyDescent="0.25">
      <c r="A49" s="102">
        <v>46</v>
      </c>
      <c r="B49" s="102" t="str">
        <f>'Участки тепловых сетей'!B49</f>
        <v xml:space="preserve">Котельная №2 с. Дивеево </v>
      </c>
      <c r="C49" s="102" t="str">
        <f>'Участки тепловых сетей'!C49</f>
        <v>УТ1</v>
      </c>
      <c r="D49" s="102" t="str">
        <f>'Участки тепловых сетей'!D49</f>
        <v>УТ2</v>
      </c>
      <c r="E49" s="102">
        <f>IF('Участки тепловых сетей'!F49="Подземная канальная или подвальная",2,IF('Участки тепловых сетей'!F49="Подземная бесканальная",2,IF('Участки тепловых сетей'!F49="Надземная",1,0)))</f>
        <v>1</v>
      </c>
      <c r="F49" s="102">
        <f t="shared" si="8"/>
        <v>0.05</v>
      </c>
      <c r="G49" s="108">
        <f ca="1">IF(B49=0,0,YEAR(TODAY())-'Участки тепловых сетей'!E49)</f>
        <v>34</v>
      </c>
      <c r="H49" s="102">
        <f>IF(B49=0,0,'Участки тепловых сетей'!H49/1000)</f>
        <v>0.18</v>
      </c>
      <c r="I49" s="102">
        <f t="shared" si="9"/>
        <v>1</v>
      </c>
      <c r="J49" s="108">
        <f>IF(B49=0,0,'Участки тепловых сетей'!G49/1000)</f>
        <v>0.15</v>
      </c>
      <c r="K49" s="108">
        <f t="shared" ca="1" si="10"/>
        <v>2.7369736958636</v>
      </c>
      <c r="L49" s="109">
        <f t="shared" ca="1" si="11"/>
        <v>0.41892367348157439</v>
      </c>
      <c r="M49" s="109">
        <f t="shared" ca="1" si="12"/>
        <v>7.5406261226683383E-2</v>
      </c>
      <c r="N49" s="110">
        <f t="shared" si="13"/>
        <v>8.5878591746839028</v>
      </c>
      <c r="O49" s="110">
        <f t="shared" si="14"/>
        <v>0.11644345577392487</v>
      </c>
      <c r="P49" s="111">
        <f ca="1">_xlfn.MAXIFS($S$4:$S$578,$B$4:$B$578,B49)</f>
        <v>4.1072735420000823</v>
      </c>
      <c r="Q49" s="112">
        <f t="shared" ca="1" si="15"/>
        <v>0.92736665667257157</v>
      </c>
      <c r="S49" s="112">
        <f ca="1">IF(B48=0,0,IF(B49=B48,S48+M49/O49,M49/O49+1))</f>
        <v>1.8096497992224814</v>
      </c>
    </row>
    <row r="50" spans="1:19" x14ac:dyDescent="0.25">
      <c r="A50" s="102">
        <v>47</v>
      </c>
      <c r="B50" s="102" t="str">
        <f>'Участки тепловых сетей'!B50</f>
        <v xml:space="preserve">Котельная №2 с. Дивеево </v>
      </c>
      <c r="C50" s="102" t="str">
        <f>'Участки тепловых сетей'!C50</f>
        <v>УТ8</v>
      </c>
      <c r="D50" s="102" t="str">
        <f>'Участки тепловых сетей'!D50</f>
        <v>ТК15</v>
      </c>
      <c r="E50" s="102">
        <f>IF('Участки тепловых сетей'!F50="Подземная канальная или подвальная",2,IF('Участки тепловых сетей'!F50="Подземная бесканальная",2,IF('Участки тепловых сетей'!F50="Надземная",1,0)))</f>
        <v>2</v>
      </c>
      <c r="F50" s="102">
        <f t="shared" si="8"/>
        <v>0.05</v>
      </c>
      <c r="G50" s="108">
        <f ca="1">IF(B50=0,0,YEAR(TODAY())-'Участки тепловых сетей'!E50)</f>
        <v>34</v>
      </c>
      <c r="H50" s="102">
        <f>IF(B50=0,0,'Участки тепловых сетей'!H50/1000)</f>
        <v>9.1999999999999998E-2</v>
      </c>
      <c r="I50" s="102">
        <f t="shared" si="9"/>
        <v>1</v>
      </c>
      <c r="J50" s="108">
        <f>IF(B50=0,0,'Участки тепловых сетей'!G50/1000)</f>
        <v>0.15</v>
      </c>
      <c r="K50" s="108">
        <f t="shared" ca="1" si="10"/>
        <v>2.7369736958636</v>
      </c>
      <c r="L50" s="109">
        <f t="shared" ca="1" si="11"/>
        <v>0.41892367348157439</v>
      </c>
      <c r="M50" s="109">
        <f t="shared" ca="1" si="12"/>
        <v>3.854097796030484E-2</v>
      </c>
      <c r="N50" s="110">
        <f t="shared" si="13"/>
        <v>8.5878591746839028</v>
      </c>
      <c r="O50" s="110">
        <f t="shared" si="14"/>
        <v>0.11644345577392487</v>
      </c>
      <c r="P50" s="111">
        <f ca="1">_xlfn.MAXIFS($S$4:$S$578,$B$4:$B$578,B50)</f>
        <v>4.1072735420000823</v>
      </c>
      <c r="Q50" s="112">
        <f t="shared" ca="1" si="15"/>
        <v>0.9621922752550921</v>
      </c>
      <c r="S50" s="112">
        <f ca="1">IF(B49=0,0,IF(B50=B49,S49+M50/O50,M50/O50+1))</f>
        <v>2.1406342904001754</v>
      </c>
    </row>
    <row r="51" spans="1:19" x14ac:dyDescent="0.25">
      <c r="A51" s="102">
        <v>48</v>
      </c>
      <c r="B51" s="102" t="str">
        <f>'Участки тепловых сетей'!B51</f>
        <v xml:space="preserve">Котельная №2 с. Дивеево </v>
      </c>
      <c r="C51" s="102" t="str">
        <f>'Участки тепловых сетей'!C51</f>
        <v>УТ3</v>
      </c>
      <c r="D51" s="102" t="str">
        <f>'Участки тепловых сетей'!D51</f>
        <v>УТ8</v>
      </c>
      <c r="E51" s="102">
        <f>IF('Участки тепловых сетей'!F51="Подземная канальная или подвальная",2,IF('Участки тепловых сетей'!F51="Подземная бесканальная",2,IF('Участки тепловых сетей'!F51="Надземная",1,0)))</f>
        <v>2</v>
      </c>
      <c r="F51" s="102">
        <f t="shared" si="8"/>
        <v>0.05</v>
      </c>
      <c r="G51" s="108">
        <f ca="1">IF(B51=0,0,YEAR(TODAY())-'Участки тепловых сетей'!E51)</f>
        <v>34</v>
      </c>
      <c r="H51" s="102">
        <f>IF(B51=0,0,'Участки тепловых сетей'!H51/1000)</f>
        <v>1.7000000000000001E-2</v>
      </c>
      <c r="I51" s="102">
        <f t="shared" si="9"/>
        <v>1</v>
      </c>
      <c r="J51" s="108">
        <f>IF(B51=0,0,'Участки тепловых сетей'!G51/1000)</f>
        <v>0.15</v>
      </c>
      <c r="K51" s="108">
        <f t="shared" ca="1" si="10"/>
        <v>2.7369736958636</v>
      </c>
      <c r="L51" s="109">
        <f t="shared" ca="1" si="11"/>
        <v>0.41892367348157439</v>
      </c>
      <c r="M51" s="109">
        <f t="shared" ca="1" si="12"/>
        <v>7.1217024491867648E-3</v>
      </c>
      <c r="N51" s="110">
        <f t="shared" si="13"/>
        <v>8.5878591746839028</v>
      </c>
      <c r="O51" s="110">
        <f t="shared" si="14"/>
        <v>0.11644345577392487</v>
      </c>
      <c r="P51" s="111">
        <f ca="1">_xlfn.MAXIFS($S$4:$S$578,$B$4:$B$578,B51)</f>
        <v>4.1072735420000823</v>
      </c>
      <c r="Q51" s="112">
        <f t="shared" ca="1" si="15"/>
        <v>0.99290359678021334</v>
      </c>
      <c r="S51" s="112">
        <f ca="1">IF(B50=0,0,IF(B51=B50,S50+M51/O51,M51/O51+1))</f>
        <v>2.2017944681177926</v>
      </c>
    </row>
    <row r="52" spans="1:19" x14ac:dyDescent="0.25">
      <c r="A52" s="102">
        <v>49</v>
      </c>
      <c r="B52" s="102" t="str">
        <f>'Участки тепловых сетей'!B52</f>
        <v xml:space="preserve">Котельная №2 с. Дивеево </v>
      </c>
      <c r="C52" s="102" t="str">
        <f>'Участки тепловых сетей'!C52</f>
        <v>ТК1</v>
      </c>
      <c r="D52" s="102" t="str">
        <f>'Участки тепловых сетей'!D52</f>
        <v>УТ3</v>
      </c>
      <c r="E52" s="102">
        <f>IF('Участки тепловых сетей'!F52="Подземная канальная или подвальная",2,IF('Участки тепловых сетей'!F52="Подземная бесканальная",2,IF('Участки тепловых сетей'!F52="Надземная",1,0)))</f>
        <v>2</v>
      </c>
      <c r="F52" s="102">
        <f t="shared" si="8"/>
        <v>0.05</v>
      </c>
      <c r="G52" s="108">
        <f ca="1">IF(B52=0,0,YEAR(TODAY())-'Участки тепловых сетей'!E52)</f>
        <v>34</v>
      </c>
      <c r="H52" s="102">
        <f>IF(B52=0,0,'Участки тепловых сетей'!H52/1000)</f>
        <v>7.0000000000000007E-2</v>
      </c>
      <c r="I52" s="102">
        <f t="shared" si="9"/>
        <v>1</v>
      </c>
      <c r="J52" s="108">
        <f>IF(B52=0,0,'Участки тепловых сетей'!G52/1000)</f>
        <v>0.15</v>
      </c>
      <c r="K52" s="108">
        <f t="shared" ca="1" si="10"/>
        <v>2.7369736958636</v>
      </c>
      <c r="L52" s="109">
        <f t="shared" ca="1" si="11"/>
        <v>0.41892367348157439</v>
      </c>
      <c r="M52" s="109">
        <f t="shared" ca="1" si="12"/>
        <v>2.9324657143710211E-2</v>
      </c>
      <c r="N52" s="110">
        <f t="shared" si="13"/>
        <v>8.5878591746839028</v>
      </c>
      <c r="O52" s="110">
        <f t="shared" si="14"/>
        <v>0.11644345577392487</v>
      </c>
      <c r="P52" s="111">
        <f ca="1">_xlfn.MAXIFS($S$4:$S$578,$B$4:$B$578,B52)</f>
        <v>4.1072735420000823</v>
      </c>
      <c r="Q52" s="112">
        <f t="shared" ca="1" si="15"/>
        <v>0.97110113836110412</v>
      </c>
      <c r="S52" s="112">
        <f ca="1">IF(B51=0,0,IF(B52=B51,S51+M52/O52,M52/O52+1))</f>
        <v>2.453630494013864</v>
      </c>
    </row>
    <row r="53" spans="1:19" x14ac:dyDescent="0.25">
      <c r="A53" s="102">
        <v>50</v>
      </c>
      <c r="B53" s="102" t="str">
        <f>'Участки тепловых сетей'!B53</f>
        <v xml:space="preserve">Котельная №2 с. Дивеево </v>
      </c>
      <c r="C53" s="102" t="str">
        <f>'Участки тепловых сетей'!C53</f>
        <v>УТ1</v>
      </c>
      <c r="D53" s="102" t="str">
        <f>'Участки тепловых сетей'!D53</f>
        <v>ТК1</v>
      </c>
      <c r="E53" s="102">
        <f>IF('Участки тепловых сетей'!F53="Подземная канальная или подвальная",2,IF('Участки тепловых сетей'!F53="Подземная бесканальная",2,IF('Участки тепловых сетей'!F53="Надземная",1,0)))</f>
        <v>2</v>
      </c>
      <c r="F53" s="102">
        <f t="shared" si="8"/>
        <v>0.05</v>
      </c>
      <c r="G53" s="108">
        <f ca="1">IF(B53=0,0,YEAR(TODAY())-'Участки тепловых сетей'!E53)</f>
        <v>34</v>
      </c>
      <c r="H53" s="102">
        <f>IF(B53=0,0,'Участки тепловых сетей'!H53/1000)</f>
        <v>2.8000000000000001E-2</v>
      </c>
      <c r="I53" s="102">
        <f t="shared" si="9"/>
        <v>1</v>
      </c>
      <c r="J53" s="108">
        <f>IF(B53=0,0,'Участки тепловых сетей'!G53/1000)</f>
        <v>0.15</v>
      </c>
      <c r="K53" s="108">
        <f t="shared" ca="1" si="10"/>
        <v>2.7369736958636</v>
      </c>
      <c r="L53" s="109">
        <f t="shared" ca="1" si="11"/>
        <v>0.41892367348157439</v>
      </c>
      <c r="M53" s="109">
        <f t="shared" ca="1" si="12"/>
        <v>1.1729862857484083E-2</v>
      </c>
      <c r="N53" s="110">
        <f t="shared" si="13"/>
        <v>8.5878591746839028</v>
      </c>
      <c r="O53" s="110">
        <f t="shared" si="14"/>
        <v>0.11644345577392487</v>
      </c>
      <c r="P53" s="111">
        <f ca="1">_xlfn.MAXIFS($S$4:$S$578,$B$4:$B$578,B53)</f>
        <v>4.1072735420000823</v>
      </c>
      <c r="Q53" s="112">
        <f t="shared" ca="1" si="15"/>
        <v>0.98833866378610047</v>
      </c>
      <c r="S53" s="112">
        <f ca="1">IF(B52=0,0,IF(B53=B52,S52+M53/O53,M53/O53+1))</f>
        <v>2.5543649043722927</v>
      </c>
    </row>
    <row r="54" spans="1:19" x14ac:dyDescent="0.25">
      <c r="A54" s="102">
        <v>51</v>
      </c>
      <c r="B54" s="102" t="str">
        <f>'Участки тепловых сетей'!B54</f>
        <v xml:space="preserve">Котельная №2 с. Дивеево </v>
      </c>
      <c r="C54" s="102" t="str">
        <f>'Участки тепловых сетей'!C54</f>
        <v>УТ5</v>
      </c>
      <c r="D54" s="102" t="str">
        <f>'Участки тепловых сетей'!D54</f>
        <v>ТК2</v>
      </c>
      <c r="E54" s="102">
        <f>IF('Участки тепловых сетей'!F54="Подземная канальная или подвальная",2,IF('Участки тепловых сетей'!F54="Подземная бесканальная",2,IF('Участки тепловых сетей'!F54="Надземная",1,0)))</f>
        <v>2</v>
      </c>
      <c r="F54" s="102">
        <f t="shared" si="8"/>
        <v>0.05</v>
      </c>
      <c r="G54" s="108">
        <f ca="1">IF(B54=0,0,YEAR(TODAY())-'Участки тепловых сетей'!E54)</f>
        <v>34</v>
      </c>
      <c r="H54" s="102">
        <f>IF(B54=0,0,'Участки тепловых сетей'!H54/1000)</f>
        <v>2.7E-2</v>
      </c>
      <c r="I54" s="102">
        <f t="shared" si="9"/>
        <v>1</v>
      </c>
      <c r="J54" s="108">
        <f>IF(B54=0,0,'Участки тепловых сетей'!G54/1000)</f>
        <v>0.15</v>
      </c>
      <c r="K54" s="108">
        <f t="shared" ca="1" si="10"/>
        <v>2.7369736958636</v>
      </c>
      <c r="L54" s="109">
        <f t="shared" ca="1" si="11"/>
        <v>0.41892367348157439</v>
      </c>
      <c r="M54" s="109">
        <f t="shared" ca="1" si="12"/>
        <v>1.1310939184002508E-2</v>
      </c>
      <c r="N54" s="110">
        <f t="shared" si="13"/>
        <v>8.5878591746839028</v>
      </c>
      <c r="O54" s="110">
        <f t="shared" si="14"/>
        <v>0.11644345577392487</v>
      </c>
      <c r="P54" s="111">
        <f ca="1">_xlfn.MAXIFS($S$4:$S$578,$B$4:$B$578,B54)</f>
        <v>4.1072735420000823</v>
      </c>
      <c r="Q54" s="112">
        <f t="shared" ca="1" si="15"/>
        <v>0.98875278898714636</v>
      </c>
      <c r="S54" s="112">
        <f ca="1">IF(B53=0,0,IF(B54=B53,S53+M54/O54,M54/O54+1))</f>
        <v>2.6515016572179202</v>
      </c>
    </row>
    <row r="55" spans="1:19" x14ac:dyDescent="0.25">
      <c r="A55" s="102">
        <v>52</v>
      </c>
      <c r="B55" s="102" t="str">
        <f>'Участки тепловых сетей'!B55</f>
        <v xml:space="preserve">Котельная №2 с. Дивеево </v>
      </c>
      <c r="C55" s="102" t="str">
        <f>'Участки тепловых сетей'!C55</f>
        <v>УТ3</v>
      </c>
      <c r="D55" s="102" t="str">
        <f>'Участки тепловых сетей'!D55</f>
        <v>УТ4</v>
      </c>
      <c r="E55" s="102">
        <f>IF('Участки тепловых сетей'!F55="Подземная канальная или подвальная",2,IF('Участки тепловых сетей'!F55="Подземная бесканальная",2,IF('Участки тепловых сетей'!F55="Надземная",1,0)))</f>
        <v>2</v>
      </c>
      <c r="F55" s="102">
        <f t="shared" si="8"/>
        <v>0.05</v>
      </c>
      <c r="G55" s="108">
        <f ca="1">IF(B55=0,0,YEAR(TODAY())-'Участки тепловых сетей'!E55)</f>
        <v>34</v>
      </c>
      <c r="H55" s="102">
        <f>IF(B55=0,0,'Участки тепловых сетей'!H55/1000)</f>
        <v>2.8000000000000001E-2</v>
      </c>
      <c r="I55" s="102">
        <f t="shared" si="9"/>
        <v>1</v>
      </c>
      <c r="J55" s="108">
        <f>IF(B55=0,0,'Участки тепловых сетей'!G55/1000)</f>
        <v>0.15</v>
      </c>
      <c r="K55" s="108">
        <f t="shared" ca="1" si="10"/>
        <v>2.7369736958636</v>
      </c>
      <c r="L55" s="109">
        <f t="shared" ca="1" si="11"/>
        <v>0.41892367348157439</v>
      </c>
      <c r="M55" s="109">
        <f t="shared" ca="1" si="12"/>
        <v>1.1729862857484083E-2</v>
      </c>
      <c r="N55" s="110">
        <f t="shared" si="13"/>
        <v>8.5878591746839028</v>
      </c>
      <c r="O55" s="110">
        <f t="shared" si="14"/>
        <v>0.11644345577392487</v>
      </c>
      <c r="P55" s="111">
        <f ca="1">_xlfn.MAXIFS($S$4:$S$578,$B$4:$B$578,B55)</f>
        <v>4.1072735420000823</v>
      </c>
      <c r="Q55" s="112">
        <f t="shared" ca="1" si="15"/>
        <v>0.98833866378610047</v>
      </c>
      <c r="S55" s="112">
        <f ca="1">IF(B54=0,0,IF(B55=B54,S54+M55/O55,M55/O55+1))</f>
        <v>2.7522360675763489</v>
      </c>
    </row>
    <row r="56" spans="1:19" x14ac:dyDescent="0.25">
      <c r="A56" s="102">
        <v>53</v>
      </c>
      <c r="B56" s="102" t="str">
        <f>'Участки тепловых сетей'!B56</f>
        <v xml:space="preserve">Котельная №2 с. Дивеево </v>
      </c>
      <c r="C56" s="102" t="str">
        <f>'Участки тепловых сетей'!C56</f>
        <v>ТК2</v>
      </c>
      <c r="D56" s="102" t="str">
        <f>'Участки тепловых сетей'!D56</f>
        <v>ТК6</v>
      </c>
      <c r="E56" s="102">
        <f>IF('Участки тепловых сетей'!F56="Подземная канальная или подвальная",2,IF('Участки тепловых сетей'!F56="Подземная бесканальная",2,IF('Участки тепловых сетей'!F56="Надземная",1,0)))</f>
        <v>2</v>
      </c>
      <c r="F56" s="102">
        <f t="shared" si="8"/>
        <v>0.05</v>
      </c>
      <c r="G56" s="108">
        <f ca="1">IF(B56=0,0,YEAR(TODAY())-'Участки тепловых сетей'!E56)</f>
        <v>34</v>
      </c>
      <c r="H56" s="102">
        <f>IF(B56=0,0,'Участки тепловых сетей'!H56/1000)</f>
        <v>9.4E-2</v>
      </c>
      <c r="I56" s="102">
        <f t="shared" si="9"/>
        <v>1</v>
      </c>
      <c r="J56" s="108">
        <f>IF(B56=0,0,'Участки тепловых сетей'!G56/1000)</f>
        <v>0.15</v>
      </c>
      <c r="K56" s="108">
        <f t="shared" ca="1" si="10"/>
        <v>2.7369736958636</v>
      </c>
      <c r="L56" s="109">
        <f t="shared" ca="1" si="11"/>
        <v>0.41892367348157439</v>
      </c>
      <c r="M56" s="109">
        <f t="shared" ca="1" si="12"/>
        <v>3.9378825307267995E-2</v>
      </c>
      <c r="N56" s="110">
        <f t="shared" si="13"/>
        <v>8.5878591746839028</v>
      </c>
      <c r="O56" s="110">
        <f t="shared" si="14"/>
        <v>0.11644345577392487</v>
      </c>
      <c r="P56" s="111">
        <f ca="1">_xlfn.MAXIFS($S$4:$S$578,$B$4:$B$578,B56)</f>
        <v>4.1072735420000823</v>
      </c>
      <c r="Q56" s="112">
        <f t="shared" ca="1" si="15"/>
        <v>0.96138644263950113</v>
      </c>
      <c r="S56" s="112">
        <f ca="1">IF(B55=0,0,IF(B56=B55,S55+M56/O56,M56/O56+1))</f>
        <v>3.0904158737796452</v>
      </c>
    </row>
    <row r="57" spans="1:19" x14ac:dyDescent="0.25">
      <c r="A57" s="102">
        <v>54</v>
      </c>
      <c r="B57" s="102" t="str">
        <f>'Участки тепловых сетей'!B57</f>
        <v xml:space="preserve">Котельная №2 с. Дивеево </v>
      </c>
      <c r="C57" s="102" t="str">
        <f>'Участки тепловых сетей'!C57</f>
        <v>УТ10</v>
      </c>
      <c r="D57" s="102" t="str">
        <f>'Участки тепловых сетей'!D57</f>
        <v>УТ11</v>
      </c>
      <c r="E57" s="102">
        <f>IF('Участки тепловых сетей'!F57="Подземная канальная или подвальная",2,IF('Участки тепловых сетей'!F57="Подземная бесканальная",2,IF('Участки тепловых сетей'!F57="Надземная",1,0)))</f>
        <v>2</v>
      </c>
      <c r="F57" s="102">
        <f t="shared" si="8"/>
        <v>0.05</v>
      </c>
      <c r="G57" s="108">
        <f ca="1">IF(B57=0,0,YEAR(TODAY())-'Участки тепловых сетей'!E57)</f>
        <v>34</v>
      </c>
      <c r="H57" s="102">
        <f>IF(B57=0,0,'Участки тепловых сетей'!H57/1000)</f>
        <v>0.13300000000000001</v>
      </c>
      <c r="I57" s="102">
        <f t="shared" si="9"/>
        <v>1</v>
      </c>
      <c r="J57" s="108">
        <f>IF(B57=0,0,'Участки тепловых сетей'!G57/1000)</f>
        <v>0.15</v>
      </c>
      <c r="K57" s="108">
        <f t="shared" ca="1" si="10"/>
        <v>2.7369736958636</v>
      </c>
      <c r="L57" s="109">
        <f t="shared" ca="1" si="11"/>
        <v>0.41892367348157439</v>
      </c>
      <c r="M57" s="109">
        <f t="shared" ca="1" si="12"/>
        <v>5.5716848573049399E-2</v>
      </c>
      <c r="N57" s="110">
        <f t="shared" si="13"/>
        <v>8.5878591746839028</v>
      </c>
      <c r="O57" s="110">
        <f t="shared" si="14"/>
        <v>0.11644345577392487</v>
      </c>
      <c r="P57" s="111">
        <f ca="1">_xlfn.MAXIFS($S$4:$S$578,$B$4:$B$578,B57)</f>
        <v>4.1072735420000823</v>
      </c>
      <c r="Q57" s="112">
        <f t="shared" ca="1" si="15"/>
        <v>0.94580690455371186</v>
      </c>
      <c r="S57" s="112">
        <f ca="1">IF(B56=0,0,IF(B57=B56,S56+M57/O57,M57/O57+1))</f>
        <v>3.5689043229821813</v>
      </c>
    </row>
    <row r="58" spans="1:19" x14ac:dyDescent="0.25">
      <c r="A58" s="102">
        <v>55</v>
      </c>
      <c r="B58" s="102" t="str">
        <f>'Участки тепловых сетей'!B58</f>
        <v xml:space="preserve">Котельная №2 с. Дивеево </v>
      </c>
      <c r="C58" s="102" t="str">
        <f>'Участки тепловых сетей'!C58</f>
        <v>УТ2</v>
      </c>
      <c r="D58" s="102" t="str">
        <f>'Участки тепловых сетей'!D58</f>
        <v xml:space="preserve">ул. Октябрьская, 16 </v>
      </c>
      <c r="E58" s="102">
        <f>IF('Участки тепловых сетей'!F58="Подземная канальная или подвальная",2,IF('Участки тепловых сетей'!F58="Подземная бесканальная",2,IF('Участки тепловых сетей'!F58="Надземная",1,0)))</f>
        <v>2</v>
      </c>
      <c r="F58" s="102">
        <f t="shared" si="8"/>
        <v>0.05</v>
      </c>
      <c r="G58" s="108">
        <f ca="1">IF(B58=0,0,YEAR(TODAY())-'Участки тепловых сетей'!E58)</f>
        <v>34</v>
      </c>
      <c r="H58" s="102">
        <f>IF(B58=0,0,'Участки тепловых сетей'!H58/1000)</f>
        <v>0.12</v>
      </c>
      <c r="I58" s="102">
        <f t="shared" si="9"/>
        <v>1</v>
      </c>
      <c r="J58" s="108">
        <f>IF(B58=0,0,'Участки тепловых сетей'!G58/1000)</f>
        <v>0.15</v>
      </c>
      <c r="K58" s="108">
        <f t="shared" ca="1" si="10"/>
        <v>2.7369736958636</v>
      </c>
      <c r="L58" s="109">
        <f t="shared" ca="1" si="11"/>
        <v>0.41892367348157439</v>
      </c>
      <c r="M58" s="109">
        <f t="shared" ca="1" si="12"/>
        <v>5.0270840817788924E-2</v>
      </c>
      <c r="N58" s="110">
        <f t="shared" si="13"/>
        <v>8.5878591746839028</v>
      </c>
      <c r="O58" s="110">
        <f t="shared" si="14"/>
        <v>0.11644345577392487</v>
      </c>
      <c r="P58" s="111">
        <f ca="1">_xlfn.MAXIFS($S$4:$S$578,$B$4:$B$578,B58)</f>
        <v>4.1072735420000823</v>
      </c>
      <c r="Q58" s="112">
        <f t="shared" ca="1" si="15"/>
        <v>0.95097182763092547</v>
      </c>
      <c r="S58" s="112">
        <f ca="1">IF(B57=0,0,IF(B58=B57,S57+M58/O58,M58/O58+1))</f>
        <v>4.0006232245183035</v>
      </c>
    </row>
    <row r="59" spans="1:19" x14ac:dyDescent="0.25">
      <c r="A59" s="102">
        <v>56</v>
      </c>
      <c r="B59" s="102" t="str">
        <f>'Участки тепловых сетей'!B59</f>
        <v xml:space="preserve">Котельная №2 с. Дивеево </v>
      </c>
      <c r="C59" s="102" t="str">
        <f>'Участки тепловых сетей'!C59</f>
        <v>ТК6</v>
      </c>
      <c r="D59" s="102" t="str">
        <f>'Участки тепловых сетей'!D59</f>
        <v>ТК12</v>
      </c>
      <c r="E59" s="102">
        <f>IF('Участки тепловых сетей'!F59="Подземная канальная или подвальная",2,IF('Участки тепловых сетей'!F59="Подземная бесканальная",2,IF('Участки тепловых сетей'!F59="Надземная",1,0)))</f>
        <v>2</v>
      </c>
      <c r="F59" s="102">
        <f t="shared" si="8"/>
        <v>0.05</v>
      </c>
      <c r="G59" s="108">
        <f ca="1">IF(B59=0,0,YEAR(TODAY())-'Участки тепловых сетей'!E59)</f>
        <v>4</v>
      </c>
      <c r="H59" s="102">
        <f>IF(B59=0,0,'Участки тепловых сетей'!H59/1000)</f>
        <v>1.6E-2</v>
      </c>
      <c r="I59" s="102">
        <f t="shared" si="9"/>
        <v>1</v>
      </c>
      <c r="J59" s="108">
        <f>IF(B59=0,0,'Участки тепловых сетей'!G59/1000)</f>
        <v>0.125</v>
      </c>
      <c r="K59" s="108">
        <f t="shared" ca="1" si="10"/>
        <v>1</v>
      </c>
      <c r="L59" s="109">
        <f t="shared" ca="1" si="11"/>
        <v>0.05</v>
      </c>
      <c r="M59" s="109">
        <f t="shared" ca="1" si="12"/>
        <v>8.0000000000000004E-4</v>
      </c>
      <c r="N59" s="110">
        <f t="shared" si="13"/>
        <v>7.4721243791773011</v>
      </c>
      <c r="O59" s="110">
        <f t="shared" si="14"/>
        <v>0.13383074869400158</v>
      </c>
      <c r="P59" s="111">
        <f ca="1">_xlfn.MAXIFS($S$4:$S$578,$B$4:$B$578,B59)</f>
        <v>4.1072735420000823</v>
      </c>
      <c r="Q59" s="112">
        <f t="shared" ca="1" si="15"/>
        <v>0.99920031991468372</v>
      </c>
      <c r="S59" s="112">
        <f ca="1">IF(B58=0,0,IF(B59=B58,S58+M59/O59,M59/O59+1))</f>
        <v>4.0066009240216456</v>
      </c>
    </row>
    <row r="60" spans="1:19" x14ac:dyDescent="0.25">
      <c r="A60" s="102">
        <v>57</v>
      </c>
      <c r="B60" s="102" t="str">
        <f>'Участки тепловых сетей'!B60</f>
        <v xml:space="preserve">Котельная №2 с. Дивеево </v>
      </c>
      <c r="C60" s="102" t="str">
        <f>'Участки тепловых сетей'!C60</f>
        <v>ТК12</v>
      </c>
      <c r="D60" s="102" t="str">
        <f>'Участки тепловых сетей'!D60</f>
        <v>ТК13</v>
      </c>
      <c r="E60" s="102">
        <f>IF('Участки тепловых сетей'!F60="Подземная канальная или подвальная",2,IF('Участки тепловых сетей'!F60="Подземная бесканальная",2,IF('Участки тепловых сетей'!F60="Надземная",1,0)))</f>
        <v>2</v>
      </c>
      <c r="F60" s="102">
        <f t="shared" si="8"/>
        <v>0.05</v>
      </c>
      <c r="G60" s="108">
        <f ca="1">IF(B60=0,0,YEAR(TODAY())-'Участки тепловых сетей'!E60)</f>
        <v>4</v>
      </c>
      <c r="H60" s="102">
        <f>IF(B60=0,0,'Участки тепловых сетей'!H60/1000)</f>
        <v>3.3000000000000002E-2</v>
      </c>
      <c r="I60" s="102">
        <f t="shared" si="9"/>
        <v>1</v>
      </c>
      <c r="J60" s="108">
        <f>IF(B60=0,0,'Участки тепловых сетей'!G60/1000)</f>
        <v>0.125</v>
      </c>
      <c r="K60" s="108">
        <f t="shared" ca="1" si="10"/>
        <v>1</v>
      </c>
      <c r="L60" s="109">
        <f t="shared" ca="1" si="11"/>
        <v>0.05</v>
      </c>
      <c r="M60" s="109">
        <f t="shared" ca="1" si="12"/>
        <v>1.6500000000000002E-3</v>
      </c>
      <c r="N60" s="110">
        <f t="shared" si="13"/>
        <v>7.4721243791773011</v>
      </c>
      <c r="O60" s="110">
        <f t="shared" si="14"/>
        <v>0.13383074869400158</v>
      </c>
      <c r="P60" s="111">
        <f ca="1">_xlfn.MAXIFS($S$4:$S$578,$B$4:$B$578,B60)</f>
        <v>4.1072735420000823</v>
      </c>
      <c r="Q60" s="112">
        <f t="shared" ca="1" si="15"/>
        <v>0.99835136050162121</v>
      </c>
      <c r="S60" s="112">
        <f ca="1">IF(B59=0,0,IF(B60=B59,S59+M60/O60,M60/O60+1))</f>
        <v>4.018929929247288</v>
      </c>
    </row>
    <row r="61" spans="1:19" x14ac:dyDescent="0.25">
      <c r="A61" s="102">
        <v>58</v>
      </c>
      <c r="B61" s="102" t="str">
        <f>'Участки тепловых сетей'!B61</f>
        <v xml:space="preserve">Котельная №2 с. Дивеево </v>
      </c>
      <c r="C61" s="102" t="str">
        <f>'Участки тепловых сетей'!C61</f>
        <v>ТК13</v>
      </c>
      <c r="D61" s="102" t="str">
        <f>'Участки тепловых сетей'!D61</f>
        <v>ТК14</v>
      </c>
      <c r="E61" s="102">
        <f>IF('Участки тепловых сетей'!F61="Подземная канальная или подвальная",2,IF('Участки тепловых сетей'!F61="Подземная бесканальная",2,IF('Участки тепловых сетей'!F61="Надземная",1,0)))</f>
        <v>2</v>
      </c>
      <c r="F61" s="102">
        <f t="shared" si="8"/>
        <v>0.05</v>
      </c>
      <c r="G61" s="108">
        <f ca="1">IF(B61=0,0,YEAR(TODAY())-'Участки тепловых сетей'!E61)</f>
        <v>4</v>
      </c>
      <c r="H61" s="102">
        <f>IF(B61=0,0,'Участки тепловых сетей'!H61/1000)</f>
        <v>2.7E-2</v>
      </c>
      <c r="I61" s="102">
        <f t="shared" si="9"/>
        <v>1</v>
      </c>
      <c r="J61" s="108">
        <f>IF(B61=0,0,'Участки тепловых сетей'!G61/1000)</f>
        <v>0.125</v>
      </c>
      <c r="K61" s="108">
        <f t="shared" ca="1" si="10"/>
        <v>1</v>
      </c>
      <c r="L61" s="109">
        <f t="shared" ca="1" si="11"/>
        <v>0.05</v>
      </c>
      <c r="M61" s="109">
        <f t="shared" ca="1" si="12"/>
        <v>1.3500000000000001E-3</v>
      </c>
      <c r="N61" s="110">
        <f t="shared" si="13"/>
        <v>7.4721243791773011</v>
      </c>
      <c r="O61" s="110">
        <f t="shared" si="14"/>
        <v>0.13383074869400158</v>
      </c>
      <c r="P61" s="111">
        <f ca="1">_xlfn.MAXIFS($S$4:$S$578,$B$4:$B$578,B61)</f>
        <v>4.1072735420000823</v>
      </c>
      <c r="Q61" s="112">
        <f t="shared" ca="1" si="15"/>
        <v>0.99865091084007584</v>
      </c>
      <c r="S61" s="112">
        <f ca="1">IF(B60=0,0,IF(B61=B60,S60+M61/O61,M61/O61+1))</f>
        <v>4.0290172971591778</v>
      </c>
    </row>
    <row r="62" spans="1:19" x14ac:dyDescent="0.25">
      <c r="A62" s="102">
        <v>59</v>
      </c>
      <c r="B62" s="102" t="str">
        <f>'Участки тепловых сетей'!B62</f>
        <v xml:space="preserve">Котельная №2 с. Дивеево </v>
      </c>
      <c r="C62" s="102" t="str">
        <f>'Участки тепловых сетей'!C62</f>
        <v xml:space="preserve">Котельная №2 с. Дивеево </v>
      </c>
      <c r="D62" s="102" t="str">
        <f>'Участки тепловых сетей'!D62</f>
        <v>УТ1</v>
      </c>
      <c r="E62" s="102">
        <f>IF('Участки тепловых сетей'!F62="Подземная канальная или подвальная",2,IF('Участки тепловых сетей'!F62="Подземная бесканальная",2,IF('Участки тепловых сетей'!F62="Надземная",1,0)))</f>
        <v>2</v>
      </c>
      <c r="F62" s="102">
        <f t="shared" si="8"/>
        <v>0.05</v>
      </c>
      <c r="G62" s="108">
        <f ca="1">IF(B62=0,0,YEAR(TODAY())-'Участки тепловых сетей'!E62)</f>
        <v>34</v>
      </c>
      <c r="H62" s="102">
        <f>IF(B62=0,0,'Участки тепловых сетей'!H62/1000)</f>
        <v>2.5000000000000001E-2</v>
      </c>
      <c r="I62" s="102">
        <f t="shared" si="9"/>
        <v>1</v>
      </c>
      <c r="J62" s="108">
        <f>IF(B62=0,0,'Участки тепловых сетей'!G62/1000)</f>
        <v>0.125</v>
      </c>
      <c r="K62" s="108">
        <f t="shared" ca="1" si="10"/>
        <v>2.7369736958636</v>
      </c>
      <c r="L62" s="109">
        <f t="shared" ca="1" si="11"/>
        <v>0.41892367348157439</v>
      </c>
      <c r="M62" s="109">
        <f t="shared" ca="1" si="12"/>
        <v>1.047309183703936E-2</v>
      </c>
      <c r="N62" s="110">
        <f t="shared" si="13"/>
        <v>7.4721243791773011</v>
      </c>
      <c r="O62" s="110">
        <f t="shared" si="14"/>
        <v>0.13383074869400158</v>
      </c>
      <c r="P62" s="111">
        <f ca="1">_xlfn.MAXIFS($S$4:$S$578,$B$4:$B$578,B62)</f>
        <v>4.1072735420000823</v>
      </c>
      <c r="Q62" s="112">
        <f t="shared" ca="1" si="15"/>
        <v>0.98958156003152975</v>
      </c>
      <c r="S62" s="112">
        <f ca="1">IF(B61=0,0,IF(B62=B61,S61+M62/O62,M62/O62+1))</f>
        <v>4.1072735420000823</v>
      </c>
    </row>
    <row r="63" spans="1:19" ht="24" x14ac:dyDescent="0.25">
      <c r="A63" s="102">
        <v>60</v>
      </c>
      <c r="B63" s="102" t="str">
        <f>'Участки тепловых сетей'!B63</f>
        <v>Котельная №1 с. Дивеево</v>
      </c>
      <c r="C63" s="102" t="str">
        <f>'Участки тепловых сетей'!C63</f>
        <v>Котельная №1 с. Дивеево</v>
      </c>
      <c r="D63" s="102" t="str">
        <f>'Участки тепловых сетей'!D63</f>
        <v>Котельная №1 с. Дивеево</v>
      </c>
      <c r="E63" s="102">
        <f>IF('Участки тепловых сетей'!F63="Подземная канальная или подвальная",2,IF('Участки тепловых сетей'!F63="Подземная бесканальная",2,IF('Участки тепловых сетей'!F63="Надземная",1,0)))</f>
        <v>2</v>
      </c>
      <c r="F63" s="102">
        <f t="shared" si="8"/>
        <v>0.05</v>
      </c>
      <c r="G63" s="108">
        <f ca="1">IF(B63=0,0,YEAR(TODAY())-'Участки тепловых сетей'!E63)</f>
        <v>55</v>
      </c>
      <c r="H63" s="102">
        <f>IF(B63=0,0,'Участки тепловых сетей'!H63/1000)</f>
        <v>9.9999999999999995E-7</v>
      </c>
      <c r="I63" s="102">
        <f t="shared" si="9"/>
        <v>1.5</v>
      </c>
      <c r="J63" s="108">
        <f>IF(B63=0,0,'Участки тепловых сетей'!G63/1000)</f>
        <v>0.309</v>
      </c>
      <c r="K63" s="108">
        <f t="shared" ca="1" si="10"/>
        <v>7.8213159420940856</v>
      </c>
      <c r="L63" s="109">
        <f t="shared" ca="1" si="11"/>
        <v>5613.2944115032469</v>
      </c>
      <c r="M63" s="109">
        <f t="shared" ca="1" si="12"/>
        <v>5.6132944115032469E-3</v>
      </c>
      <c r="N63" s="110">
        <f t="shared" si="13"/>
        <v>15.756987952561763</v>
      </c>
      <c r="O63" s="110">
        <f t="shared" si="14"/>
        <v>6.346390585628521E-2</v>
      </c>
      <c r="P63" s="111">
        <f ca="1">_xlfn.MAXIFS($S$4:$S$578,$B$4:$B$578,B63)</f>
        <v>3785.4198736184544</v>
      </c>
      <c r="Q63" s="112">
        <f t="shared" ca="1" si="15"/>
        <v>0.99440243068860801</v>
      </c>
      <c r="S63" s="112">
        <f ca="1">IF(B62=0,0,IF(B63=B62,S62+M63/O63,M63/O63+1))</f>
        <v>1.0884486124162389</v>
      </c>
    </row>
    <row r="64" spans="1:19" x14ac:dyDescent="0.25">
      <c r="A64" s="102">
        <v>61</v>
      </c>
      <c r="B64" s="102" t="str">
        <f>'Участки тепловых сетей'!B64</f>
        <v>Котельная №1 с. Дивеево</v>
      </c>
      <c r="C64" s="102" t="str">
        <f>'Участки тепловых сетей'!C64</f>
        <v>Т3</v>
      </c>
      <c r="D64" s="102" t="str">
        <f>'Участки тепловых сетей'!D64</f>
        <v>Т4</v>
      </c>
      <c r="E64" s="102">
        <f>IF('Участки тепловых сетей'!F64="Подземная канальная или подвальная",2,IF('Участки тепловых сетей'!F64="Подземная бесканальная",2,IF('Участки тепловых сетей'!F64="Надземная",1,0)))</f>
        <v>2</v>
      </c>
      <c r="F64" s="102">
        <f t="shared" si="8"/>
        <v>0.05</v>
      </c>
      <c r="G64" s="108">
        <f ca="1">IF(B64=0,0,YEAR(TODAY())-'Участки тепловых сетей'!E64)</f>
        <v>50</v>
      </c>
      <c r="H64" s="102">
        <f>IF(B64=0,0,'Участки тепловых сетей'!H64/1000)</f>
        <v>3.2000000000000001E-2</v>
      </c>
      <c r="I64" s="102">
        <f t="shared" si="9"/>
        <v>1</v>
      </c>
      <c r="J64" s="108">
        <f>IF(B64=0,0,'Участки тепловых сетей'!G64/1000)</f>
        <v>0.25900000000000001</v>
      </c>
      <c r="K64" s="108">
        <f t="shared" ca="1" si="10"/>
        <v>6.0912469803517366</v>
      </c>
      <c r="L64" s="109">
        <f t="shared" ca="1" si="11"/>
        <v>180.96680889682807</v>
      </c>
      <c r="M64" s="109">
        <f t="shared" ca="1" si="12"/>
        <v>5.790937884698498</v>
      </c>
      <c r="N64" s="110">
        <f t="shared" si="13"/>
        <v>13.845403758445647</v>
      </c>
      <c r="O64" s="110">
        <f t="shared" si="14"/>
        <v>7.2226134928712618E-2</v>
      </c>
      <c r="P64" s="111">
        <f ca="1">_xlfn.MAXIFS($S$4:$S$578,$B$4:$B$578,B64)</f>
        <v>3785.4198736184544</v>
      </c>
      <c r="Q64" s="112">
        <f t="shared" ca="1" si="15"/>
        <v>3.0551154862543178E-3</v>
      </c>
      <c r="S64" s="112">
        <f ca="1">IF(B63=0,0,IF(B64=B63,S63+M64/O64,M64/O64+1))</f>
        <v>81.266321766146106</v>
      </c>
    </row>
    <row r="65" spans="1:19" x14ac:dyDescent="0.25">
      <c r="A65" s="102">
        <v>62</v>
      </c>
      <c r="B65" s="102" t="str">
        <f>'Участки тепловых сетей'!B65</f>
        <v>Котельная №1 с. Дивеево</v>
      </c>
      <c r="C65" s="102" t="str">
        <f>'Участки тепловых сетей'!C65</f>
        <v>Т2</v>
      </c>
      <c r="D65" s="102" t="str">
        <f>'Участки тепловых сетей'!D65</f>
        <v>Т3</v>
      </c>
      <c r="E65" s="102">
        <f>IF('Участки тепловых сетей'!F65="Подземная канальная или подвальная",2,IF('Участки тепловых сетей'!F65="Подземная бесканальная",2,IF('Участки тепловых сетей'!F65="Надземная",1,0)))</f>
        <v>2</v>
      </c>
      <c r="F65" s="102">
        <f t="shared" si="8"/>
        <v>0.05</v>
      </c>
      <c r="G65" s="108">
        <f ca="1">IF(B65=0,0,YEAR(TODAY())-'Участки тепловых сетей'!E65)</f>
        <v>50</v>
      </c>
      <c r="H65" s="102">
        <f>IF(B65=0,0,'Участки тепловых сетей'!H65/1000)</f>
        <v>7.4999999999999997E-2</v>
      </c>
      <c r="I65" s="102">
        <f t="shared" si="9"/>
        <v>1</v>
      </c>
      <c r="J65" s="108">
        <f>IF(B65=0,0,'Участки тепловых сетей'!G65/1000)</f>
        <v>0.25900000000000001</v>
      </c>
      <c r="K65" s="108">
        <f t="shared" ca="1" si="10"/>
        <v>6.0912469803517366</v>
      </c>
      <c r="L65" s="109">
        <f t="shared" ca="1" si="11"/>
        <v>180.96680889682807</v>
      </c>
      <c r="M65" s="109">
        <f t="shared" ca="1" si="12"/>
        <v>13.572510667262105</v>
      </c>
      <c r="N65" s="110">
        <f t="shared" si="13"/>
        <v>13.845403758445647</v>
      </c>
      <c r="O65" s="110">
        <f t="shared" si="14"/>
        <v>7.2226134928712618E-2</v>
      </c>
      <c r="P65" s="111">
        <f ca="1">_xlfn.MAXIFS($S$4:$S$578,$B$4:$B$578,B65)</f>
        <v>3785.4198736184544</v>
      </c>
      <c r="Q65" s="112">
        <f t="shared" ca="1" si="15"/>
        <v>1.2750684847562328E-6</v>
      </c>
      <c r="S65" s="112">
        <f ca="1">IF(B64=0,0,IF(B65=B64,S64+M65/O65,M65/O65+1))</f>
        <v>269.18321197020049</v>
      </c>
    </row>
    <row r="66" spans="1:19" x14ac:dyDescent="0.25">
      <c r="A66" s="102">
        <v>63</v>
      </c>
      <c r="B66" s="102" t="str">
        <f>'Участки тепловых сетей'!B66</f>
        <v>Котельная №1 с. Дивеево</v>
      </c>
      <c r="C66" s="102" t="str">
        <f>'Участки тепловых сетей'!C66</f>
        <v>Котельная №1 с. Дивеево</v>
      </c>
      <c r="D66" s="102" t="str">
        <f>'Участки тепловых сетей'!D66</f>
        <v>ТК1</v>
      </c>
      <c r="E66" s="102">
        <f>IF('Участки тепловых сетей'!F66="Подземная канальная или подвальная",2,IF('Участки тепловых сетей'!F66="Подземная бесканальная",2,IF('Участки тепловых сетей'!F66="Надземная",1,0)))</f>
        <v>2</v>
      </c>
      <c r="F66" s="102">
        <f t="shared" si="8"/>
        <v>0.05</v>
      </c>
      <c r="G66" s="108">
        <f ca="1">IF(B66=0,0,YEAR(TODAY())-'Участки тепловых сетей'!E66)</f>
        <v>50</v>
      </c>
      <c r="H66" s="102">
        <f>IF(B66=0,0,'Участки тепловых сетей'!H66/1000)</f>
        <v>5.0000000000000001E-3</v>
      </c>
      <c r="I66" s="102">
        <f t="shared" si="9"/>
        <v>1</v>
      </c>
      <c r="J66" s="108">
        <f>IF(B66=0,0,'Участки тепловых сетей'!G66/1000)</f>
        <v>0.25900000000000001</v>
      </c>
      <c r="K66" s="108">
        <f t="shared" ca="1" si="10"/>
        <v>6.0912469803517366</v>
      </c>
      <c r="L66" s="109">
        <f t="shared" ca="1" si="11"/>
        <v>180.96680889682807</v>
      </c>
      <c r="M66" s="109">
        <f t="shared" ca="1" si="12"/>
        <v>0.9048340444841404</v>
      </c>
      <c r="N66" s="110">
        <f t="shared" si="13"/>
        <v>13.845403758445647</v>
      </c>
      <c r="O66" s="110">
        <f t="shared" si="14"/>
        <v>7.2226134928712618E-2</v>
      </c>
      <c r="P66" s="111">
        <f ca="1">_xlfn.MAXIFS($S$4:$S$578,$B$4:$B$578,B66)</f>
        <v>3785.4198736184544</v>
      </c>
      <c r="Q66" s="112">
        <f t="shared" ca="1" si="15"/>
        <v>0.40460902663134729</v>
      </c>
      <c r="S66" s="112">
        <f ca="1">IF(B65=0,0,IF(B66=B65,S65+M66/O66,M66/O66+1))</f>
        <v>281.71100465047078</v>
      </c>
    </row>
    <row r="67" spans="1:19" x14ac:dyDescent="0.25">
      <c r="A67" s="102">
        <v>64</v>
      </c>
      <c r="B67" s="102" t="str">
        <f>'Участки тепловых сетей'!B67</f>
        <v>Котельная №1 с. Дивеево</v>
      </c>
      <c r="C67" s="102" t="str">
        <f>'Участки тепловых сетей'!C67</f>
        <v>ТК1</v>
      </c>
      <c r="D67" s="102" t="str">
        <f>'Участки тепловых сетей'!D67</f>
        <v>Т1</v>
      </c>
      <c r="E67" s="102">
        <f>IF('Участки тепловых сетей'!F67="Подземная канальная или подвальная",2,IF('Участки тепловых сетей'!F67="Подземная бесканальная",2,IF('Участки тепловых сетей'!F67="Надземная",1,0)))</f>
        <v>2</v>
      </c>
      <c r="F67" s="102">
        <f t="shared" si="8"/>
        <v>0.05</v>
      </c>
      <c r="G67" s="108">
        <f ca="1">IF(B67=0,0,YEAR(TODAY())-'Участки тепловых сетей'!E67)</f>
        <v>50</v>
      </c>
      <c r="H67" s="102">
        <f>IF(B67=0,0,'Участки тепловых сетей'!H67/1000)</f>
        <v>5.5E-2</v>
      </c>
      <c r="I67" s="102">
        <f t="shared" si="9"/>
        <v>1</v>
      </c>
      <c r="J67" s="108">
        <f>IF(B67=0,0,'Участки тепловых сетей'!G67/1000)</f>
        <v>0.25900000000000001</v>
      </c>
      <c r="K67" s="108">
        <f t="shared" ca="1" si="10"/>
        <v>6.0912469803517366</v>
      </c>
      <c r="L67" s="109">
        <f t="shared" ca="1" si="11"/>
        <v>180.96680889682807</v>
      </c>
      <c r="M67" s="109">
        <f t="shared" ca="1" si="12"/>
        <v>9.9531744893255443</v>
      </c>
      <c r="N67" s="110">
        <f t="shared" si="13"/>
        <v>13.845403758445647</v>
      </c>
      <c r="O67" s="110">
        <f t="shared" si="14"/>
        <v>7.2226134928712618E-2</v>
      </c>
      <c r="P67" s="111">
        <f ca="1">_xlfn.MAXIFS($S$4:$S$578,$B$4:$B$578,B67)</f>
        <v>3785.4198736184544</v>
      </c>
      <c r="Q67" s="112">
        <f t="shared" ca="1" si="15"/>
        <v>4.7576363302876721E-5</v>
      </c>
      <c r="S67" s="112">
        <f ca="1">IF(B66=0,0,IF(B67=B66,S66+M67/O67,M67/O67+1))</f>
        <v>419.51672413344397</v>
      </c>
    </row>
    <row r="68" spans="1:19" x14ac:dyDescent="0.25">
      <c r="A68" s="102">
        <v>65</v>
      </c>
      <c r="B68" s="102" t="str">
        <f>'Участки тепловых сетей'!B68</f>
        <v>Котельная №1 с. Дивеево</v>
      </c>
      <c r="C68" s="102" t="str">
        <f>'Участки тепловых сетей'!C68</f>
        <v>Т1</v>
      </c>
      <c r="D68" s="102" t="str">
        <f>'Участки тепловых сетей'!D68</f>
        <v>Т2</v>
      </c>
      <c r="E68" s="102">
        <f>IF('Участки тепловых сетей'!F68="Подземная канальная или подвальная",2,IF('Участки тепловых сетей'!F68="Подземная бесканальная",2,IF('Участки тепловых сетей'!F68="Надземная",1,0)))</f>
        <v>2</v>
      </c>
      <c r="F68" s="102">
        <f t="shared" si="8"/>
        <v>0.05</v>
      </c>
      <c r="G68" s="108">
        <f ca="1">IF(B68=0,0,YEAR(TODAY())-'Участки тепловых сетей'!E68)</f>
        <v>50</v>
      </c>
      <c r="H68" s="102">
        <f>IF(B68=0,0,'Участки тепловых сетей'!H68/1000)</f>
        <v>0.01</v>
      </c>
      <c r="I68" s="102">
        <f t="shared" si="9"/>
        <v>1</v>
      </c>
      <c r="J68" s="108">
        <f>IF(B68=0,0,'Участки тепловых сетей'!G68/1000)</f>
        <v>0.25900000000000001</v>
      </c>
      <c r="K68" s="108">
        <f t="shared" ca="1" si="10"/>
        <v>6.0912469803517366</v>
      </c>
      <c r="L68" s="109">
        <f t="shared" ca="1" si="11"/>
        <v>180.96680889682807</v>
      </c>
      <c r="M68" s="109">
        <f t="shared" ca="1" si="12"/>
        <v>1.8096680889682808</v>
      </c>
      <c r="N68" s="110">
        <f t="shared" si="13"/>
        <v>13.845403758445647</v>
      </c>
      <c r="O68" s="110">
        <f t="shared" si="14"/>
        <v>7.2226134928712618E-2</v>
      </c>
      <c r="P68" s="111">
        <f ca="1">_xlfn.MAXIFS($S$4:$S$578,$B$4:$B$578,B68)</f>
        <v>3785.4198736184544</v>
      </c>
      <c r="Q68" s="112">
        <f t="shared" ca="1" si="15"/>
        <v>0.16370846443156628</v>
      </c>
      <c r="S68" s="112">
        <f ca="1">IF(B67=0,0,IF(B68=B67,S67+M68/O68,M68/O68+1))</f>
        <v>444.57230949398456</v>
      </c>
    </row>
    <row r="69" spans="1:19" x14ac:dyDescent="0.25">
      <c r="A69" s="102">
        <v>66</v>
      </c>
      <c r="B69" s="102" t="str">
        <f>'Участки тепловых сетей'!B69</f>
        <v>Котельная №1 с. Дивеево</v>
      </c>
      <c r="C69" s="102" t="str">
        <f>'Участки тепловых сетей'!C69</f>
        <v>Т61</v>
      </c>
      <c r="D69" s="102" t="str">
        <f>'Участки тепловых сетей'!D69</f>
        <v>Т62</v>
      </c>
      <c r="E69" s="102">
        <f>IF('Участки тепловых сетей'!F69="Подземная канальная или подвальная",2,IF('Участки тепловых сетей'!F69="Подземная бесканальная",2,IF('Участки тепловых сетей'!F69="Надземная",1,0)))</f>
        <v>1</v>
      </c>
      <c r="F69" s="102">
        <f t="shared" si="8"/>
        <v>0.05</v>
      </c>
      <c r="G69" s="108">
        <f ca="1">IF(B69=0,0,YEAR(TODAY())-'Участки тепловых сетей'!E69)</f>
        <v>50</v>
      </c>
      <c r="H69" s="102">
        <f>IF(B69=0,0,'Участки тепловых сетей'!H69/1000)</f>
        <v>2.3E-2</v>
      </c>
      <c r="I69" s="102">
        <f t="shared" si="9"/>
        <v>1</v>
      </c>
      <c r="J69" s="108">
        <f>IF(B69=0,0,'Участки тепловых сетей'!G69/1000)</f>
        <v>0.20699999999999999</v>
      </c>
      <c r="K69" s="108">
        <f t="shared" ca="1" si="10"/>
        <v>6.0912469803517366</v>
      </c>
      <c r="L69" s="109">
        <f t="shared" ca="1" si="11"/>
        <v>180.96680889682807</v>
      </c>
      <c r="M69" s="109">
        <f t="shared" ca="1" si="12"/>
        <v>4.1622366046270454</v>
      </c>
      <c r="N69" s="110">
        <f t="shared" si="13"/>
        <v>11.266790607995985</v>
      </c>
      <c r="O69" s="110">
        <f t="shared" si="14"/>
        <v>8.8756420066092731E-2</v>
      </c>
      <c r="P69" s="111">
        <f ca="1">_xlfn.MAXIFS($S$4:$S$578,$B$4:$B$578,B69)</f>
        <v>3785.4198736184544</v>
      </c>
      <c r="Q69" s="112">
        <f t="shared" ca="1" si="15"/>
        <v>1.5572688992260357E-2</v>
      </c>
      <c r="S69" s="112">
        <f ca="1">IF(B68=0,0,IF(B69=B68,S68+M69/O69,M69/O69+1))</f>
        <v>491.46735777925363</v>
      </c>
    </row>
    <row r="70" spans="1:19" x14ac:dyDescent="0.25">
      <c r="A70" s="102">
        <v>67</v>
      </c>
      <c r="B70" s="102" t="str">
        <f>'Участки тепловых сетей'!B70</f>
        <v>Котельная №1 с. Дивеево</v>
      </c>
      <c r="C70" s="102" t="str">
        <f>'Участки тепловых сетей'!C70</f>
        <v>Т59</v>
      </c>
      <c r="D70" s="102" t="str">
        <f>'Участки тепловых сетей'!D70</f>
        <v>Т60</v>
      </c>
      <c r="E70" s="102">
        <f>IF('Участки тепловых сетей'!F70="Подземная канальная или подвальная",2,IF('Участки тепловых сетей'!F70="Подземная бесканальная",2,IF('Участки тепловых сетей'!F70="Надземная",1,0)))</f>
        <v>1</v>
      </c>
      <c r="F70" s="102">
        <f t="shared" si="8"/>
        <v>0.05</v>
      </c>
      <c r="G70" s="108">
        <f ca="1">IF(B70=0,0,YEAR(TODAY())-'Участки тепловых сетей'!E70)</f>
        <v>50</v>
      </c>
      <c r="H70" s="102">
        <f>IF(B70=0,0,'Участки тепловых сетей'!H70/1000)</f>
        <v>2.3E-2</v>
      </c>
      <c r="I70" s="102">
        <f t="shared" si="9"/>
        <v>1</v>
      </c>
      <c r="J70" s="108">
        <f>IF(B70=0,0,'Участки тепловых сетей'!G70/1000)</f>
        <v>0.20699999999999999</v>
      </c>
      <c r="K70" s="108">
        <f t="shared" ca="1" si="10"/>
        <v>6.0912469803517366</v>
      </c>
      <c r="L70" s="109">
        <f t="shared" ca="1" si="11"/>
        <v>180.96680889682807</v>
      </c>
      <c r="M70" s="109">
        <f t="shared" ca="1" si="12"/>
        <v>4.1622366046270454</v>
      </c>
      <c r="N70" s="110">
        <f t="shared" si="13"/>
        <v>11.266790607995985</v>
      </c>
      <c r="O70" s="110">
        <f t="shared" si="14"/>
        <v>8.8756420066092731E-2</v>
      </c>
      <c r="P70" s="111">
        <f ca="1">_xlfn.MAXIFS($S$4:$S$578,$B$4:$B$578,B70)</f>
        <v>3785.4198736184544</v>
      </c>
      <c r="Q70" s="112">
        <f t="shared" ca="1" si="15"/>
        <v>1.5572688992260357E-2</v>
      </c>
      <c r="S70" s="112">
        <f ca="1">IF(B69=0,0,IF(B70=B69,S69+M70/O70,M70/O70+1))</f>
        <v>538.3624060645227</v>
      </c>
    </row>
    <row r="71" spans="1:19" x14ac:dyDescent="0.25">
      <c r="A71" s="102">
        <v>68</v>
      </c>
      <c r="B71" s="102" t="str">
        <f>'Участки тепловых сетей'!B71</f>
        <v>Котельная №1 с. Дивеево</v>
      </c>
      <c r="C71" s="102" t="str">
        <f>'Участки тепловых сетей'!C71</f>
        <v>Т5</v>
      </c>
      <c r="D71" s="102" t="str">
        <f>'Участки тепловых сетей'!D71</f>
        <v>Т6</v>
      </c>
      <c r="E71" s="102">
        <f>IF('Участки тепловых сетей'!F71="Подземная канальная или подвальная",2,IF('Участки тепловых сетей'!F71="Подземная бесканальная",2,IF('Участки тепловых сетей'!F71="Надземная",1,0)))</f>
        <v>2</v>
      </c>
      <c r="F71" s="102">
        <f t="shared" si="8"/>
        <v>0.05</v>
      </c>
      <c r="G71" s="108">
        <f ca="1">IF(B71=0,0,YEAR(TODAY())-'Участки тепловых сетей'!E71)</f>
        <v>50</v>
      </c>
      <c r="H71" s="102">
        <f>IF(B71=0,0,'Участки тепловых сетей'!H71/1000)</f>
        <v>3.4000000000000002E-2</v>
      </c>
      <c r="I71" s="102">
        <f t="shared" si="9"/>
        <v>1</v>
      </c>
      <c r="J71" s="108">
        <f>IF(B71=0,0,'Участки тепловых сетей'!G71/1000)</f>
        <v>0.20699999999999999</v>
      </c>
      <c r="K71" s="108">
        <f t="shared" ca="1" si="10"/>
        <v>6.0912469803517366</v>
      </c>
      <c r="L71" s="109">
        <f t="shared" ca="1" si="11"/>
        <v>180.96680889682807</v>
      </c>
      <c r="M71" s="109">
        <f t="shared" ca="1" si="12"/>
        <v>6.1528715024921548</v>
      </c>
      <c r="N71" s="110">
        <f t="shared" si="13"/>
        <v>11.266790607995985</v>
      </c>
      <c r="O71" s="110">
        <f t="shared" si="14"/>
        <v>8.8756420066092731E-2</v>
      </c>
      <c r="P71" s="111">
        <f ca="1">_xlfn.MAXIFS($S$4:$S$578,$B$4:$B$578,B71)</f>
        <v>3785.4198736184544</v>
      </c>
      <c r="Q71" s="112">
        <f t="shared" ca="1" si="15"/>
        <v>2.1273642592453293E-3</v>
      </c>
      <c r="S71" s="112">
        <f ca="1">IF(B70=0,0,IF(B71=B70,S70+M71/O71,M71/O71+1))</f>
        <v>607.68552092100742</v>
      </c>
    </row>
    <row r="72" spans="1:19" x14ac:dyDescent="0.25">
      <c r="A72" s="102">
        <v>69</v>
      </c>
      <c r="B72" s="102" t="str">
        <f>'Участки тепловых сетей'!B72</f>
        <v>Котельная №1 с. Дивеево</v>
      </c>
      <c r="C72" s="102" t="str">
        <f>'Участки тепловых сетей'!C72</f>
        <v>Т4</v>
      </c>
      <c r="D72" s="102" t="str">
        <f>'Участки тепловых сетей'!D72</f>
        <v>Т5</v>
      </c>
      <c r="E72" s="102">
        <f>IF('Участки тепловых сетей'!F72="Подземная канальная или подвальная",2,IF('Участки тепловых сетей'!F72="Подземная бесканальная",2,IF('Участки тепловых сетей'!F72="Надземная",1,0)))</f>
        <v>2</v>
      </c>
      <c r="F72" s="102">
        <f t="shared" si="8"/>
        <v>0.05</v>
      </c>
      <c r="G72" s="108">
        <f ca="1">IF(B72=0,0,YEAR(TODAY())-'Участки тепловых сетей'!E72)</f>
        <v>50</v>
      </c>
      <c r="H72" s="102">
        <f>IF(B72=0,0,'Участки тепловых сетей'!H72/1000)</f>
        <v>7.4999999999999997E-2</v>
      </c>
      <c r="I72" s="102">
        <f t="shared" si="9"/>
        <v>1</v>
      </c>
      <c r="J72" s="108">
        <f>IF(B72=0,0,'Участки тепловых сетей'!G72/1000)</f>
        <v>0.20699999999999999</v>
      </c>
      <c r="K72" s="108">
        <f t="shared" ca="1" si="10"/>
        <v>6.0912469803517366</v>
      </c>
      <c r="L72" s="109">
        <f t="shared" ca="1" si="11"/>
        <v>180.96680889682807</v>
      </c>
      <c r="M72" s="109">
        <f t="shared" ca="1" si="12"/>
        <v>13.572510667262105</v>
      </c>
      <c r="N72" s="110">
        <f t="shared" si="13"/>
        <v>11.266790607995985</v>
      </c>
      <c r="O72" s="110">
        <f t="shared" si="14"/>
        <v>8.8756420066092731E-2</v>
      </c>
      <c r="P72" s="111">
        <f ca="1">_xlfn.MAXIFS($S$4:$S$578,$B$4:$B$578,B72)</f>
        <v>3785.4198736184544</v>
      </c>
      <c r="Q72" s="112">
        <f t="shared" ca="1" si="15"/>
        <v>1.2750684847562328E-6</v>
      </c>
      <c r="S72" s="112">
        <f ca="1">IF(B71=0,0,IF(B72=B71,S71+M72/O72,M72/O72+1))</f>
        <v>760.6041566338414</v>
      </c>
    </row>
    <row r="73" spans="1:19" x14ac:dyDescent="0.25">
      <c r="A73" s="102">
        <v>70</v>
      </c>
      <c r="B73" s="102" t="str">
        <f>'Участки тепловых сетей'!B73</f>
        <v>Котельная №1 с. Дивеево</v>
      </c>
      <c r="C73" s="102" t="str">
        <f>'Участки тепловых сетей'!C73</f>
        <v>Т4</v>
      </c>
      <c r="D73" s="102" t="str">
        <f>'Участки тепловых сетей'!D73</f>
        <v>Т59</v>
      </c>
      <c r="E73" s="102">
        <f>IF('Участки тепловых сетей'!F73="Подземная канальная или подвальная",2,IF('Участки тепловых сетей'!F73="Подземная бесканальная",2,IF('Участки тепловых сетей'!F73="Надземная",1,0)))</f>
        <v>1</v>
      </c>
      <c r="F73" s="102">
        <f t="shared" si="8"/>
        <v>0.05</v>
      </c>
      <c r="G73" s="108">
        <f ca="1">IF(B73=0,0,YEAR(TODAY())-'Участки тепловых сетей'!E73)</f>
        <v>50</v>
      </c>
      <c r="H73" s="102">
        <f>IF(B73=0,0,'Участки тепловых сетей'!H73/1000)</f>
        <v>5.5E-2</v>
      </c>
      <c r="I73" s="102">
        <f t="shared" si="9"/>
        <v>1</v>
      </c>
      <c r="J73" s="108">
        <f>IF(B73=0,0,'Участки тепловых сетей'!G73/1000)</f>
        <v>0.15</v>
      </c>
      <c r="K73" s="108">
        <f t="shared" ca="1" si="10"/>
        <v>6.0912469803517366</v>
      </c>
      <c r="L73" s="109">
        <f t="shared" ca="1" si="11"/>
        <v>180.96680889682807</v>
      </c>
      <c r="M73" s="109">
        <f t="shared" ca="1" si="12"/>
        <v>9.9531744893255443</v>
      </c>
      <c r="N73" s="110">
        <f t="shared" si="13"/>
        <v>8.5878591746839028</v>
      </c>
      <c r="O73" s="110">
        <f t="shared" si="14"/>
        <v>0.11644345577392487</v>
      </c>
      <c r="P73" s="111">
        <f ca="1">_xlfn.MAXIFS($S$4:$S$578,$B$4:$B$578,B73)</f>
        <v>3785.4198736184544</v>
      </c>
      <c r="Q73" s="112">
        <f t="shared" ca="1" si="15"/>
        <v>4.7576363302876721E-5</v>
      </c>
      <c r="S73" s="112">
        <f ca="1">IF(B72=0,0,IF(B73=B72,S72+M73/O73,M73/O73+1))</f>
        <v>846.08061748922557</v>
      </c>
    </row>
    <row r="74" spans="1:19" x14ac:dyDescent="0.25">
      <c r="A74" s="102">
        <v>71</v>
      </c>
      <c r="B74" s="102" t="str">
        <f>'Участки тепловых сетей'!B74</f>
        <v>Котельная №1 с. Дивеево</v>
      </c>
      <c r="C74" s="102" t="str">
        <f>'Участки тепловых сетей'!C74</f>
        <v>Т60</v>
      </c>
      <c r="D74" s="102" t="str">
        <f>'Участки тепловых сетей'!D74</f>
        <v>Т61</v>
      </c>
      <c r="E74" s="102">
        <f>IF('Участки тепловых сетей'!F74="Подземная канальная или подвальная",2,IF('Участки тепловых сетей'!F74="Подземная бесканальная",2,IF('Участки тепловых сетей'!F74="Надземная",1,0)))</f>
        <v>1</v>
      </c>
      <c r="F74" s="102">
        <f t="shared" si="8"/>
        <v>0.05</v>
      </c>
      <c r="G74" s="108">
        <f ca="1">IF(B74=0,0,YEAR(TODAY())-'Участки тепловых сетей'!E74)</f>
        <v>50</v>
      </c>
      <c r="H74" s="102">
        <f>IF(B74=0,0,'Участки тепловых сетей'!H74/1000)</f>
        <v>0.19800000000000001</v>
      </c>
      <c r="I74" s="102">
        <f t="shared" si="9"/>
        <v>1</v>
      </c>
      <c r="J74" s="108">
        <f>IF(B74=0,0,'Участки тепловых сетей'!G74/1000)</f>
        <v>0.15</v>
      </c>
      <c r="K74" s="108">
        <f t="shared" ca="1" si="10"/>
        <v>6.0912469803517366</v>
      </c>
      <c r="L74" s="109">
        <f t="shared" ca="1" si="11"/>
        <v>180.96680889682807</v>
      </c>
      <c r="M74" s="109">
        <f t="shared" ca="1" si="12"/>
        <v>35.831428161571957</v>
      </c>
      <c r="N74" s="110">
        <f t="shared" si="13"/>
        <v>8.5878591746839028</v>
      </c>
      <c r="O74" s="110">
        <f t="shared" si="14"/>
        <v>0.11644345577392487</v>
      </c>
      <c r="P74" s="111">
        <f ca="1">_xlfn.MAXIFS($S$4:$S$578,$B$4:$B$578,B74)</f>
        <v>3785.4198736184544</v>
      </c>
      <c r="Q74" s="112">
        <f t="shared" ca="1" si="15"/>
        <v>2.7454179618309882E-16</v>
      </c>
      <c r="S74" s="112">
        <f ca="1">IF(B73=0,0,IF(B74=B73,S73+M74/O74,M74/O74+1))</f>
        <v>1153.7958765686085</v>
      </c>
    </row>
    <row r="75" spans="1:19" x14ac:dyDescent="0.25">
      <c r="A75" s="102">
        <v>72</v>
      </c>
      <c r="B75" s="102" t="str">
        <f>'Участки тепловых сетей'!B75</f>
        <v>Котельная №1 с. Дивеево</v>
      </c>
      <c r="C75" s="102" t="str">
        <f>'Участки тепловых сетей'!C75</f>
        <v>Т9</v>
      </c>
      <c r="D75" s="102" t="str">
        <f>'Участки тепловых сетей'!D75</f>
        <v>Т10</v>
      </c>
      <c r="E75" s="102">
        <f>IF('Участки тепловых сетей'!F75="Подземная канальная или подвальная",2,IF('Участки тепловых сетей'!F75="Подземная бесканальная",2,IF('Участки тепловых сетей'!F75="Надземная",1,0)))</f>
        <v>2</v>
      </c>
      <c r="F75" s="102">
        <f t="shared" si="8"/>
        <v>0.05</v>
      </c>
      <c r="G75" s="108">
        <f ca="1">IF(B75=0,0,YEAR(TODAY())-'Участки тепловых сетей'!E75)</f>
        <v>50</v>
      </c>
      <c r="H75" s="102">
        <f>IF(B75=0,0,'Участки тепловых сетей'!H75/1000)</f>
        <v>2.35E-2</v>
      </c>
      <c r="I75" s="102">
        <f t="shared" si="9"/>
        <v>1</v>
      </c>
      <c r="J75" s="108">
        <f>IF(B75=0,0,'Участки тепловых сетей'!G75/1000)</f>
        <v>0.15</v>
      </c>
      <c r="K75" s="108">
        <f t="shared" ca="1" si="10"/>
        <v>6.0912469803517366</v>
      </c>
      <c r="L75" s="109">
        <f t="shared" ca="1" si="11"/>
        <v>180.96680889682807</v>
      </c>
      <c r="M75" s="109">
        <f t="shared" ca="1" si="12"/>
        <v>4.2527200090754596</v>
      </c>
      <c r="N75" s="110">
        <f t="shared" si="13"/>
        <v>8.5878591746839028</v>
      </c>
      <c r="O75" s="110">
        <f t="shared" si="14"/>
        <v>0.11644345577392487</v>
      </c>
      <c r="P75" s="111">
        <f ca="1">_xlfn.MAXIFS($S$4:$S$578,$B$4:$B$578,B75)</f>
        <v>3785.4198736184544</v>
      </c>
      <c r="Q75" s="112">
        <f t="shared" ca="1" si="15"/>
        <v>1.4225487782109124E-2</v>
      </c>
      <c r="S75" s="112">
        <f ca="1">IF(B74=0,0,IF(B75=B74,S74+M75/O75,M75/O75+1))</f>
        <v>1190.3176371159091</v>
      </c>
    </row>
    <row r="76" spans="1:19" x14ac:dyDescent="0.25">
      <c r="A76" s="102">
        <v>73</v>
      </c>
      <c r="B76" s="102" t="str">
        <f>'Участки тепловых сетей'!B76</f>
        <v>Котельная №1 с. Дивеево</v>
      </c>
      <c r="C76" s="102" t="str">
        <f>'Участки тепловых сетей'!C76</f>
        <v>Т10</v>
      </c>
      <c r="D76" s="102" t="str">
        <f>'Участки тепловых сетей'!D76</f>
        <v>Т11</v>
      </c>
      <c r="E76" s="102">
        <f>IF('Участки тепловых сетей'!F76="Подземная канальная или подвальная",2,IF('Участки тепловых сетей'!F76="Подземная бесканальная",2,IF('Участки тепловых сетей'!F76="Надземная",1,0)))</f>
        <v>2</v>
      </c>
      <c r="F76" s="102">
        <f t="shared" si="8"/>
        <v>0.05</v>
      </c>
      <c r="G76" s="108">
        <f ca="1">IF(B76=0,0,YEAR(TODAY())-'Участки тепловых сетей'!E76)</f>
        <v>50</v>
      </c>
      <c r="H76" s="102">
        <f>IF(B76=0,0,'Участки тепловых сетей'!H76/1000)</f>
        <v>2E-3</v>
      </c>
      <c r="I76" s="102">
        <f t="shared" si="9"/>
        <v>1</v>
      </c>
      <c r="J76" s="108">
        <f>IF(B76=0,0,'Участки тепловых сетей'!G76/1000)</f>
        <v>0.15</v>
      </c>
      <c r="K76" s="108">
        <f t="shared" ca="1" si="10"/>
        <v>6.0912469803517366</v>
      </c>
      <c r="L76" s="109">
        <f t="shared" ca="1" si="11"/>
        <v>180.96680889682807</v>
      </c>
      <c r="M76" s="109">
        <f t="shared" ca="1" si="12"/>
        <v>0.36193361779365613</v>
      </c>
      <c r="N76" s="110">
        <f t="shared" si="13"/>
        <v>8.5878591746839028</v>
      </c>
      <c r="O76" s="110">
        <f t="shared" si="14"/>
        <v>0.11644345577392487</v>
      </c>
      <c r="P76" s="111">
        <f ca="1">_xlfn.MAXIFS($S$4:$S$578,$B$4:$B$578,B76)</f>
        <v>3785.4198736184544</v>
      </c>
      <c r="Q76" s="112">
        <f t="shared" ca="1" si="15"/>
        <v>0.69632859013573856</v>
      </c>
      <c r="S76" s="112">
        <f ca="1">IF(B75=0,0,IF(B76=B75,S75+M76/O76,M76/O76+1))</f>
        <v>1193.4258720561049</v>
      </c>
    </row>
    <row r="77" spans="1:19" x14ac:dyDescent="0.25">
      <c r="A77" s="102">
        <v>74</v>
      </c>
      <c r="B77" s="102" t="str">
        <f>'Участки тепловых сетей'!B77</f>
        <v>Котельная №1 с. Дивеево</v>
      </c>
      <c r="C77" s="102" t="str">
        <f>'Участки тепловых сетей'!C77</f>
        <v>Т11</v>
      </c>
      <c r="D77" s="102" t="str">
        <f>'Участки тепловых сетей'!D77</f>
        <v>Т23</v>
      </c>
      <c r="E77" s="102">
        <f>IF('Участки тепловых сетей'!F77="Подземная канальная или подвальная",2,IF('Участки тепловых сетей'!F77="Подземная бесканальная",2,IF('Участки тепловых сетей'!F77="Надземная",1,0)))</f>
        <v>2</v>
      </c>
      <c r="F77" s="102">
        <f t="shared" ref="F77:F140" si="16">IF(B77=0,0,0.05)</f>
        <v>0.05</v>
      </c>
      <c r="G77" s="108">
        <f ca="1">IF(B77=0,0,YEAR(TODAY())-'Участки тепловых сетей'!E77)</f>
        <v>50</v>
      </c>
      <c r="H77" s="102">
        <f>IF(B77=0,0,'Участки тепловых сетей'!H77/1000)</f>
        <v>2.5000000000000001E-2</v>
      </c>
      <c r="I77" s="102">
        <f t="shared" ref="I77:I140" si="17">IF(B77=0,0,(IF(J77&lt;0.3,1,IF(J77&lt;0.6,1.5,IF(J77=0.6,2,IF(J77&lt;1.4,3,0))))))</f>
        <v>1</v>
      </c>
      <c r="J77" s="108">
        <f>IF(B77=0,0,'Участки тепловых сетей'!G77/1000)</f>
        <v>0.15</v>
      </c>
      <c r="K77" s="108">
        <f t="shared" ref="K77:K140" ca="1" si="18">IF(B77=0,0,IF(G77&gt;17,0.5*EXP(G77/20),IF(G77&gt;3,1,0.8)))</f>
        <v>6.0912469803517366</v>
      </c>
      <c r="L77" s="109">
        <f t="shared" ref="L77:L140" ca="1" si="19">IF(B77=0,0,F77*(0.1*G77)^(K77-1))</f>
        <v>180.96680889682807</v>
      </c>
      <c r="M77" s="109">
        <f t="shared" ref="M77:M140" ca="1" si="20">IF(B77=0,0,L77*H77)</f>
        <v>4.5241702224207021</v>
      </c>
      <c r="N77" s="110">
        <f t="shared" ref="N77:N140" si="21">IF(B77=0,0,2.91*(1+((20.89+((-1.88)*I77))*J77^(1.2))))</f>
        <v>8.5878591746839028</v>
      </c>
      <c r="O77" s="110">
        <f t="shared" ref="O77:O140" si="22">IF(B77=0,0,1/N77)</f>
        <v>0.11644345577392487</v>
      </c>
      <c r="P77" s="111">
        <f ca="1">_xlfn.MAXIFS($S$4:$S$578,$B$4:$B$578,B77)</f>
        <v>3785.4198736184544</v>
      </c>
      <c r="Q77" s="112">
        <f t="shared" ref="Q77:Q140" ca="1" si="23">IF(B77=0,0,EXP(-M77))</f>
        <v>1.0843708570602984E-2</v>
      </c>
      <c r="S77" s="112">
        <f ca="1">IF(B76=0,0,IF(B77=B76,S76+M77/O77,M77/O77+1))</f>
        <v>1232.2788088085522</v>
      </c>
    </row>
    <row r="78" spans="1:19" x14ac:dyDescent="0.25">
      <c r="A78" s="102">
        <v>75</v>
      </c>
      <c r="B78" s="102" t="str">
        <f>'Участки тепловых сетей'!B78</f>
        <v>Котельная №1 с. Дивеево</v>
      </c>
      <c r="C78" s="102" t="str">
        <f>'Участки тепловых сетей'!C78</f>
        <v>Т23</v>
      </c>
      <c r="D78" s="102" t="str">
        <f>'Участки тепловых сетей'!D78</f>
        <v>Т24</v>
      </c>
      <c r="E78" s="102">
        <f>IF('Участки тепловых сетей'!F78="Подземная канальная или подвальная",2,IF('Участки тепловых сетей'!F78="Подземная бесканальная",2,IF('Участки тепловых сетей'!F78="Надземная",1,0)))</f>
        <v>2</v>
      </c>
      <c r="F78" s="102">
        <f t="shared" si="16"/>
        <v>0.05</v>
      </c>
      <c r="G78" s="108">
        <f ca="1">IF(B78=0,0,YEAR(TODAY())-'Участки тепловых сетей'!E78)</f>
        <v>48</v>
      </c>
      <c r="H78" s="102">
        <f>IF(B78=0,0,'Участки тепловых сетей'!H78/1000)</f>
        <v>2E-3</v>
      </c>
      <c r="I78" s="102">
        <f t="shared" si="17"/>
        <v>1</v>
      </c>
      <c r="J78" s="108">
        <f>IF(B78=0,0,'Участки тепловых сетей'!G78/1000)</f>
        <v>0.15</v>
      </c>
      <c r="K78" s="108">
        <f t="shared" ca="1" si="18"/>
        <v>5.5115881903208006</v>
      </c>
      <c r="L78" s="109">
        <f t="shared" ca="1" si="19"/>
        <v>59.217480490249272</v>
      </c>
      <c r="M78" s="109">
        <f t="shared" ca="1" si="20"/>
        <v>0.11843496098049855</v>
      </c>
      <c r="N78" s="110">
        <f t="shared" si="21"/>
        <v>8.5878591746839028</v>
      </c>
      <c r="O78" s="110">
        <f t="shared" si="22"/>
        <v>0.11644345577392487</v>
      </c>
      <c r="P78" s="111">
        <f ca="1">_xlfn.MAXIFS($S$4:$S$578,$B$4:$B$578,B78)</f>
        <v>3785.4198736184544</v>
      </c>
      <c r="Q78" s="112">
        <f t="shared" ca="1" si="23"/>
        <v>0.88830958856269138</v>
      </c>
      <c r="S78" s="112">
        <f ca="1">IF(B77=0,0,IF(B78=B77,S77+M78/O78,M78/O78+1))</f>
        <v>1233.295911574812</v>
      </c>
    </row>
    <row r="79" spans="1:19" x14ac:dyDescent="0.25">
      <c r="A79" s="102">
        <v>76</v>
      </c>
      <c r="B79" s="102" t="str">
        <f>'Участки тепловых сетей'!B79</f>
        <v>Котельная №1 с. Дивеево</v>
      </c>
      <c r="C79" s="102" t="str">
        <f>'Участки тепловых сетей'!C79</f>
        <v>Т8</v>
      </c>
      <c r="D79" s="102" t="str">
        <f>'Участки тепловых сетей'!D79</f>
        <v>Т9</v>
      </c>
      <c r="E79" s="102">
        <f>IF('Участки тепловых сетей'!F79="Подземная канальная или подвальная",2,IF('Участки тепловых сетей'!F79="Подземная бесканальная",2,IF('Участки тепловых сетей'!F79="Надземная",1,0)))</f>
        <v>2</v>
      </c>
      <c r="F79" s="102">
        <f t="shared" si="16"/>
        <v>0.05</v>
      </c>
      <c r="G79" s="108">
        <f ca="1">IF(B79=0,0,YEAR(TODAY())-'Участки тепловых сетей'!E79)</f>
        <v>50</v>
      </c>
      <c r="H79" s="102">
        <f>IF(B79=0,0,'Участки тепловых сетей'!H79/1000)</f>
        <v>4.8000000000000001E-2</v>
      </c>
      <c r="I79" s="102">
        <f t="shared" si="17"/>
        <v>1</v>
      </c>
      <c r="J79" s="108">
        <f>IF(B79=0,0,'Участки тепловых сетей'!G79/1000)</f>
        <v>0.15</v>
      </c>
      <c r="K79" s="108">
        <f t="shared" ca="1" si="18"/>
        <v>6.0912469803517366</v>
      </c>
      <c r="L79" s="109">
        <f t="shared" ca="1" si="19"/>
        <v>180.96680889682807</v>
      </c>
      <c r="M79" s="109">
        <f t="shared" ca="1" si="20"/>
        <v>8.6864068270477475</v>
      </c>
      <c r="N79" s="110">
        <f t="shared" si="21"/>
        <v>8.5878591746839028</v>
      </c>
      <c r="O79" s="110">
        <f t="shared" si="22"/>
        <v>0.11644345577392487</v>
      </c>
      <c r="P79" s="111">
        <f ca="1">_xlfn.MAXIFS($S$4:$S$578,$B$4:$B$578,B79)</f>
        <v>3785.4198736184544</v>
      </c>
      <c r="Q79" s="112">
        <f t="shared" ca="1" si="23"/>
        <v>1.6886570109270836E-4</v>
      </c>
      <c r="S79" s="112">
        <f ca="1">IF(B78=0,0,IF(B79=B78,S78+M79/O79,M79/O79+1))</f>
        <v>1307.8935501395108</v>
      </c>
    </row>
    <row r="80" spans="1:19" x14ac:dyDescent="0.25">
      <c r="A80" s="102">
        <v>77</v>
      </c>
      <c r="B80" s="102" t="str">
        <f>'Участки тепловых сетей'!B80</f>
        <v>Котельная №1 с. Дивеево</v>
      </c>
      <c r="C80" s="102" t="str">
        <f>'Участки тепловых сетей'!C80</f>
        <v>Т7</v>
      </c>
      <c r="D80" s="102" t="str">
        <f>'Участки тепловых сетей'!D80</f>
        <v>Т8</v>
      </c>
      <c r="E80" s="102">
        <f>IF('Участки тепловых сетей'!F80="Подземная канальная или подвальная",2,IF('Участки тепловых сетей'!F80="Подземная бесканальная",2,IF('Участки тепловых сетей'!F80="Надземная",1,0)))</f>
        <v>2</v>
      </c>
      <c r="F80" s="102">
        <f t="shared" si="16"/>
        <v>0.05</v>
      </c>
      <c r="G80" s="108">
        <f ca="1">IF(B80=0,0,YEAR(TODAY())-'Участки тепловых сетей'!E80)</f>
        <v>50</v>
      </c>
      <c r="H80" s="102">
        <f>IF(B80=0,0,'Участки тепловых сетей'!H80/1000)</f>
        <v>0.03</v>
      </c>
      <c r="I80" s="102">
        <f t="shared" si="17"/>
        <v>1</v>
      </c>
      <c r="J80" s="108">
        <f>IF(B80=0,0,'Участки тепловых сетей'!G80/1000)</f>
        <v>0.15</v>
      </c>
      <c r="K80" s="108">
        <f t="shared" ca="1" si="18"/>
        <v>6.0912469803517366</v>
      </c>
      <c r="L80" s="109">
        <f t="shared" ca="1" si="19"/>
        <v>180.96680889682807</v>
      </c>
      <c r="M80" s="109">
        <f t="shared" ca="1" si="20"/>
        <v>5.4290042669048422</v>
      </c>
      <c r="N80" s="110">
        <f t="shared" si="21"/>
        <v>8.5878591746839028</v>
      </c>
      <c r="O80" s="110">
        <f t="shared" si="22"/>
        <v>0.11644345577392487</v>
      </c>
      <c r="P80" s="111">
        <f ca="1">_xlfn.MAXIFS($S$4:$S$578,$B$4:$B$578,B80)</f>
        <v>3785.4198736184544</v>
      </c>
      <c r="Q80" s="112">
        <f t="shared" ca="1" si="23"/>
        <v>4.3874623698256726E-3</v>
      </c>
      <c r="S80" s="112">
        <f ca="1">IF(B79=0,0,IF(B80=B79,S79+M80/O80,M80/O80+1))</f>
        <v>1354.5170742424475</v>
      </c>
    </row>
    <row r="81" spans="1:19" x14ac:dyDescent="0.25">
      <c r="A81" s="102">
        <v>78</v>
      </c>
      <c r="B81" s="102" t="str">
        <f>'Участки тепловых сетей'!B81</f>
        <v>Котельная №1 с. Дивеево</v>
      </c>
      <c r="C81" s="102" t="str">
        <f>'Участки тепловых сетей'!C81</f>
        <v>Т6</v>
      </c>
      <c r="D81" s="102" t="str">
        <f>'Участки тепловых сетей'!D81</f>
        <v>Т7</v>
      </c>
      <c r="E81" s="102">
        <f>IF('Участки тепловых сетей'!F81="Подземная канальная или подвальная",2,IF('Участки тепловых сетей'!F81="Подземная бесканальная",2,IF('Участки тепловых сетей'!F81="Надземная",1,0)))</f>
        <v>2</v>
      </c>
      <c r="F81" s="102">
        <f t="shared" si="16"/>
        <v>0.05</v>
      </c>
      <c r="G81" s="108">
        <f ca="1">IF(B81=0,0,YEAR(TODAY())-'Участки тепловых сетей'!E81)</f>
        <v>50</v>
      </c>
      <c r="H81" s="102">
        <f>IF(B81=0,0,'Участки тепловых сетей'!H81/1000)</f>
        <v>0.14000000000000001</v>
      </c>
      <c r="I81" s="102">
        <f t="shared" si="17"/>
        <v>1</v>
      </c>
      <c r="J81" s="108">
        <f>IF(B81=0,0,'Участки тепловых сетей'!G81/1000)</f>
        <v>0.15</v>
      </c>
      <c r="K81" s="108">
        <f t="shared" ca="1" si="18"/>
        <v>6.0912469803517366</v>
      </c>
      <c r="L81" s="109">
        <f t="shared" ca="1" si="19"/>
        <v>180.96680889682807</v>
      </c>
      <c r="M81" s="109">
        <f t="shared" ca="1" si="20"/>
        <v>25.335353245555932</v>
      </c>
      <c r="N81" s="110">
        <f t="shared" si="21"/>
        <v>8.5878591746839028</v>
      </c>
      <c r="O81" s="110">
        <f t="shared" si="22"/>
        <v>0.11644345577392487</v>
      </c>
      <c r="P81" s="111">
        <f ca="1">_xlfn.MAXIFS($S$4:$S$578,$B$4:$B$578,B81)</f>
        <v>3785.4198736184544</v>
      </c>
      <c r="Q81" s="112">
        <f t="shared" ca="1" si="23"/>
        <v>9.9310664629571962E-12</v>
      </c>
      <c r="S81" s="112">
        <f ca="1">IF(B80=0,0,IF(B81=B80,S80+M81/O81,M81/O81+1))</f>
        <v>1572.0935200561526</v>
      </c>
    </row>
    <row r="82" spans="1:19" x14ac:dyDescent="0.25">
      <c r="A82" s="102">
        <v>79</v>
      </c>
      <c r="B82" s="102" t="str">
        <f>'Участки тепловых сетей'!B82</f>
        <v>Котельная №1 с. Дивеево</v>
      </c>
      <c r="C82" s="102" t="str">
        <f>'Участки тепловых сетей'!C82</f>
        <v>Т62</v>
      </c>
      <c r="D82" s="102" t="str">
        <f>'Участки тепловых сетей'!D82</f>
        <v>Т63</v>
      </c>
      <c r="E82" s="102">
        <f>IF('Участки тепловых сетей'!F82="Подземная канальная или подвальная",2,IF('Участки тепловых сетей'!F82="Подземная бесканальная",2,IF('Участки тепловых сетей'!F82="Надземная",1,0)))</f>
        <v>2</v>
      </c>
      <c r="F82" s="102">
        <f t="shared" si="16"/>
        <v>0.05</v>
      </c>
      <c r="G82" s="108">
        <f ca="1">IF(B82=0,0,YEAR(TODAY())-'Участки тепловых сетей'!E82)</f>
        <v>50</v>
      </c>
      <c r="H82" s="102">
        <f>IF(B82=0,0,'Участки тепловых сетей'!H82/1000)</f>
        <v>0.01</v>
      </c>
      <c r="I82" s="102">
        <f t="shared" si="17"/>
        <v>1</v>
      </c>
      <c r="J82" s="108">
        <f>IF(B82=0,0,'Участки тепловых сетей'!G82/1000)</f>
        <v>0.15</v>
      </c>
      <c r="K82" s="108">
        <f t="shared" ca="1" si="18"/>
        <v>6.0912469803517366</v>
      </c>
      <c r="L82" s="109">
        <f t="shared" ca="1" si="19"/>
        <v>180.96680889682807</v>
      </c>
      <c r="M82" s="109">
        <f t="shared" ca="1" si="20"/>
        <v>1.8096680889682808</v>
      </c>
      <c r="N82" s="110">
        <f t="shared" si="21"/>
        <v>8.5878591746839028</v>
      </c>
      <c r="O82" s="110">
        <f t="shared" si="22"/>
        <v>0.11644345577392487</v>
      </c>
      <c r="P82" s="111">
        <f ca="1">_xlfn.MAXIFS($S$4:$S$578,$B$4:$B$578,B82)</f>
        <v>3785.4198736184544</v>
      </c>
      <c r="Q82" s="112">
        <f t="shared" ca="1" si="23"/>
        <v>0.16370846443156628</v>
      </c>
      <c r="S82" s="112">
        <f ca="1">IF(B81=0,0,IF(B82=B81,S81+M82/O82,M82/O82+1))</f>
        <v>1587.6346947571315</v>
      </c>
    </row>
    <row r="83" spans="1:19" x14ac:dyDescent="0.25">
      <c r="A83" s="102">
        <v>80</v>
      </c>
      <c r="B83" s="102" t="str">
        <f>'Участки тепловых сетей'!B83</f>
        <v>Котельная №1 с. Дивеево</v>
      </c>
      <c r="C83" s="102" t="str">
        <f>'Участки тепловых сетей'!C83</f>
        <v>ТК1</v>
      </c>
      <c r="D83" s="102" t="str">
        <f>'Участки тепловых сетей'!D83</f>
        <v>ТК2</v>
      </c>
      <c r="E83" s="102">
        <f>IF('Участки тепловых сетей'!F83="Подземная канальная или подвальная",2,IF('Участки тепловых сетей'!F83="Подземная бесканальная",2,IF('Участки тепловых сетей'!F83="Надземная",1,0)))</f>
        <v>2</v>
      </c>
      <c r="F83" s="102">
        <f t="shared" si="16"/>
        <v>0.05</v>
      </c>
      <c r="G83" s="108">
        <f ca="1">IF(B83=0,0,YEAR(TODAY())-'Участки тепловых сетей'!E83)</f>
        <v>17</v>
      </c>
      <c r="H83" s="102">
        <f>IF(B83=0,0,'Участки тепловых сетей'!H83/1000)</f>
        <v>0.112</v>
      </c>
      <c r="I83" s="102">
        <f t="shared" si="17"/>
        <v>1</v>
      </c>
      <c r="J83" s="108">
        <f>IF(B83=0,0,'Участки тепловых сетей'!G83/1000)</f>
        <v>0.15</v>
      </c>
      <c r="K83" s="108">
        <f t="shared" ca="1" si="18"/>
        <v>1</v>
      </c>
      <c r="L83" s="109">
        <f t="shared" ca="1" si="19"/>
        <v>0.05</v>
      </c>
      <c r="M83" s="109">
        <f t="shared" ca="1" si="20"/>
        <v>5.6000000000000008E-3</v>
      </c>
      <c r="N83" s="110">
        <f t="shared" si="21"/>
        <v>8.5878591746839028</v>
      </c>
      <c r="O83" s="110">
        <f t="shared" si="22"/>
        <v>0.11644345577392487</v>
      </c>
      <c r="P83" s="111">
        <f ca="1">_xlfn.MAXIFS($S$4:$S$578,$B$4:$B$578,B83)</f>
        <v>3785.4198736184544</v>
      </c>
      <c r="Q83" s="112">
        <f t="shared" ca="1" si="23"/>
        <v>0.99441565077159788</v>
      </c>
      <c r="S83" s="112">
        <f ca="1">IF(B82=0,0,IF(B83=B82,S82+M83/O83,M83/O83+1))</f>
        <v>1587.6827867685097</v>
      </c>
    </row>
    <row r="84" spans="1:19" x14ac:dyDescent="0.25">
      <c r="A84" s="102">
        <v>81</v>
      </c>
      <c r="B84" s="102" t="str">
        <f>'Участки тепловых сетей'!B84</f>
        <v>Котельная №1 с. Дивеево</v>
      </c>
      <c r="C84" s="102" t="str">
        <f>'Участки тепловых сетей'!C84</f>
        <v>ТК2</v>
      </c>
      <c r="D84" s="102" t="str">
        <f>'Участки тепловых сетей'!D84</f>
        <v>ТК4</v>
      </c>
      <c r="E84" s="102">
        <f>IF('Участки тепловых сетей'!F84="Подземная канальная или подвальная",2,IF('Участки тепловых сетей'!F84="Подземная бесканальная",2,IF('Участки тепловых сетей'!F84="Надземная",1,0)))</f>
        <v>2</v>
      </c>
      <c r="F84" s="102">
        <f t="shared" si="16"/>
        <v>0.05</v>
      </c>
      <c r="G84" s="108">
        <f ca="1">IF(B84=0,0,YEAR(TODAY())-'Участки тепловых сетей'!E84)</f>
        <v>16</v>
      </c>
      <c r="H84" s="102">
        <f>IF(B84=0,0,'Участки тепловых сетей'!H84/1000)</f>
        <v>2.9000000000000001E-2</v>
      </c>
      <c r="I84" s="102">
        <f t="shared" si="17"/>
        <v>1</v>
      </c>
      <c r="J84" s="108">
        <f>IF(B84=0,0,'Участки тепловых сетей'!G84/1000)</f>
        <v>0.15</v>
      </c>
      <c r="K84" s="108">
        <f t="shared" ca="1" si="18"/>
        <v>1</v>
      </c>
      <c r="L84" s="109">
        <f t="shared" ca="1" si="19"/>
        <v>0.05</v>
      </c>
      <c r="M84" s="109">
        <f t="shared" ca="1" si="20"/>
        <v>1.4500000000000001E-3</v>
      </c>
      <c r="N84" s="110">
        <f t="shared" si="21"/>
        <v>8.5878591746839028</v>
      </c>
      <c r="O84" s="110">
        <f t="shared" si="22"/>
        <v>0.11644345577392487</v>
      </c>
      <c r="P84" s="111">
        <f ca="1">_xlfn.MAXIFS($S$4:$S$578,$B$4:$B$578,B84)</f>
        <v>3785.4198736184544</v>
      </c>
      <c r="Q84" s="112">
        <f t="shared" ca="1" si="23"/>
        <v>0.99855105074207995</v>
      </c>
      <c r="S84" s="112">
        <f ca="1">IF(B83=0,0,IF(B84=B83,S83+M84/O84,M84/O84+1))</f>
        <v>1587.6952391643131</v>
      </c>
    </row>
    <row r="85" spans="1:19" x14ac:dyDescent="0.25">
      <c r="A85" s="102">
        <v>82</v>
      </c>
      <c r="B85" s="102" t="str">
        <f>'Участки тепловых сетей'!B85</f>
        <v>Котельная №1 с. Дивеево</v>
      </c>
      <c r="C85" s="102" t="str">
        <f>'Участки тепловых сетей'!C85</f>
        <v>ТК4</v>
      </c>
      <c r="D85" s="102" t="str">
        <f>'Участки тепловых сетей'!D85</f>
        <v>ТК5</v>
      </c>
      <c r="E85" s="102">
        <f>IF('Участки тепловых сетей'!F85="Подземная канальная или подвальная",2,IF('Участки тепловых сетей'!F85="Подземная бесканальная",2,IF('Участки тепловых сетей'!F85="Надземная",1,0)))</f>
        <v>2</v>
      </c>
      <c r="F85" s="102">
        <f t="shared" si="16"/>
        <v>0.05</v>
      </c>
      <c r="G85" s="108">
        <f ca="1">IF(B85=0,0,YEAR(TODAY())-'Участки тепловых сетей'!E85)</f>
        <v>16</v>
      </c>
      <c r="H85" s="102">
        <f>IF(B85=0,0,'Участки тепловых сетей'!H85/1000)</f>
        <v>2.5999999999999999E-2</v>
      </c>
      <c r="I85" s="102">
        <f t="shared" si="17"/>
        <v>1</v>
      </c>
      <c r="J85" s="108">
        <f>IF(B85=0,0,'Участки тепловых сетей'!G85/1000)</f>
        <v>0.15</v>
      </c>
      <c r="K85" s="108">
        <f t="shared" ca="1" si="18"/>
        <v>1</v>
      </c>
      <c r="L85" s="109">
        <f t="shared" ca="1" si="19"/>
        <v>0.05</v>
      </c>
      <c r="M85" s="109">
        <f t="shared" ca="1" si="20"/>
        <v>1.2999999999999999E-3</v>
      </c>
      <c r="N85" s="110">
        <f t="shared" si="21"/>
        <v>8.5878591746839028</v>
      </c>
      <c r="O85" s="110">
        <f t="shared" si="22"/>
        <v>0.11644345577392487</v>
      </c>
      <c r="P85" s="111">
        <f ca="1">_xlfn.MAXIFS($S$4:$S$578,$B$4:$B$578,B85)</f>
        <v>3785.4198736184544</v>
      </c>
      <c r="Q85" s="112">
        <f t="shared" ca="1" si="23"/>
        <v>0.99870084463395226</v>
      </c>
      <c r="S85" s="112">
        <f ca="1">IF(B84=0,0,IF(B85=B84,S84+M85/O85,M85/O85+1))</f>
        <v>1587.7064033812401</v>
      </c>
    </row>
    <row r="86" spans="1:19" x14ac:dyDescent="0.25">
      <c r="A86" s="102">
        <v>83</v>
      </c>
      <c r="B86" s="102" t="str">
        <f>'Участки тепловых сетей'!B86</f>
        <v>Котельная №1 с. Дивеево</v>
      </c>
      <c r="C86" s="102" t="str">
        <f>'Участки тепловых сетей'!C86</f>
        <v>ТК5</v>
      </c>
      <c r="D86" s="102" t="str">
        <f>'Участки тепловых сетей'!D86</f>
        <v>ТК6</v>
      </c>
      <c r="E86" s="102">
        <f>IF('Участки тепловых сетей'!F86="Подземная канальная или подвальная",2,IF('Участки тепловых сетей'!F86="Подземная бесканальная",2,IF('Участки тепловых сетей'!F86="Надземная",1,0)))</f>
        <v>2</v>
      </c>
      <c r="F86" s="102">
        <f t="shared" si="16"/>
        <v>0.05</v>
      </c>
      <c r="G86" s="108">
        <f ca="1">IF(B86=0,0,YEAR(TODAY())-'Участки тепловых сетей'!E86)</f>
        <v>10</v>
      </c>
      <c r="H86" s="102">
        <f>IF(B86=0,0,'Участки тепловых сетей'!H86/1000)</f>
        <v>4.1500000000000002E-2</v>
      </c>
      <c r="I86" s="102">
        <f t="shared" si="17"/>
        <v>1</v>
      </c>
      <c r="J86" s="108">
        <f>IF(B86=0,0,'Участки тепловых сетей'!G86/1000)</f>
        <v>0.15</v>
      </c>
      <c r="K86" s="108">
        <f t="shared" ca="1" si="18"/>
        <v>1</v>
      </c>
      <c r="L86" s="109">
        <f t="shared" ca="1" si="19"/>
        <v>0.05</v>
      </c>
      <c r="M86" s="109">
        <f t="shared" ca="1" si="20"/>
        <v>2.075E-3</v>
      </c>
      <c r="N86" s="110">
        <f t="shared" si="21"/>
        <v>8.5878591746839028</v>
      </c>
      <c r="O86" s="110">
        <f t="shared" si="22"/>
        <v>0.11644345577392487</v>
      </c>
      <c r="P86" s="111">
        <f ca="1">_xlfn.MAXIFS($S$4:$S$578,$B$4:$B$578,B86)</f>
        <v>3785.4198736184544</v>
      </c>
      <c r="Q86" s="112">
        <f t="shared" ca="1" si="23"/>
        <v>0.99792715132424348</v>
      </c>
      <c r="S86" s="112">
        <f ca="1">IF(B85=0,0,IF(B86=B85,S85+M86/O86,M86/O86+1))</f>
        <v>1587.7242231890275</v>
      </c>
    </row>
    <row r="87" spans="1:19" x14ac:dyDescent="0.25">
      <c r="A87" s="102">
        <v>84</v>
      </c>
      <c r="B87" s="102" t="str">
        <f>'Участки тепловых сетей'!B87</f>
        <v>Котельная №1 с. Дивеево</v>
      </c>
      <c r="C87" s="102" t="str">
        <f>'Участки тепловых сетей'!C87</f>
        <v>Котельная №1 с. Дивеево</v>
      </c>
      <c r="D87" s="102" t="str">
        <f>'Участки тепловых сетей'!D87</f>
        <v>ТК9</v>
      </c>
      <c r="E87" s="102">
        <f>IF('Участки тепловых сетей'!F87="Подземная канальная или подвальная",2,IF('Участки тепловых сетей'!F87="Подземная бесканальная",2,IF('Участки тепловых сетей'!F87="Надземная",1,0)))</f>
        <v>2</v>
      </c>
      <c r="F87" s="102">
        <f t="shared" si="16"/>
        <v>0.05</v>
      </c>
      <c r="G87" s="108">
        <f ca="1">IF(B87=0,0,YEAR(TODAY())-'Участки тепловых сетей'!E87)</f>
        <v>6</v>
      </c>
      <c r="H87" s="102">
        <f>IF(B87=0,0,'Участки тепловых сетей'!H87/1000)</f>
        <v>0.13300000000000001</v>
      </c>
      <c r="I87" s="102">
        <f t="shared" si="17"/>
        <v>1</v>
      </c>
      <c r="J87" s="108">
        <f>IF(B87=0,0,'Участки тепловых сетей'!G87/1000)</f>
        <v>0.15</v>
      </c>
      <c r="K87" s="108">
        <f t="shared" ca="1" si="18"/>
        <v>1</v>
      </c>
      <c r="L87" s="109">
        <f t="shared" ca="1" si="19"/>
        <v>0.05</v>
      </c>
      <c r="M87" s="109">
        <f t="shared" ca="1" si="20"/>
        <v>6.6500000000000005E-3</v>
      </c>
      <c r="N87" s="110">
        <f t="shared" si="21"/>
        <v>8.5878591746839028</v>
      </c>
      <c r="O87" s="110">
        <f t="shared" si="22"/>
        <v>0.11644345577392487</v>
      </c>
      <c r="P87" s="111">
        <f ca="1">_xlfn.MAXIFS($S$4:$S$578,$B$4:$B$578,B87)</f>
        <v>3785.4198736184544</v>
      </c>
      <c r="Q87" s="112">
        <f t="shared" ca="1" si="23"/>
        <v>0.99337206231810549</v>
      </c>
      <c r="S87" s="112">
        <f ca="1">IF(B86=0,0,IF(B87=B86,S86+M87/O87,M87/O87+1))</f>
        <v>1587.7813324525391</v>
      </c>
    </row>
    <row r="88" spans="1:19" x14ac:dyDescent="0.25">
      <c r="A88" s="102">
        <v>85</v>
      </c>
      <c r="B88" s="102" t="str">
        <f>'Участки тепловых сетей'!B88</f>
        <v>Котельная №1 с. Дивеево</v>
      </c>
      <c r="C88" s="102" t="str">
        <f>'Участки тепловых сетей'!C88</f>
        <v>ТК9</v>
      </c>
      <c r="D88" s="102" t="str">
        <f>'Участки тепловых сетей'!D88</f>
        <v>ТК10</v>
      </c>
      <c r="E88" s="102">
        <f>IF('Участки тепловых сетей'!F88="Подземная канальная или подвальная",2,IF('Участки тепловых сетей'!F88="Подземная бесканальная",2,IF('Участки тепловых сетей'!F88="Надземная",1,0)))</f>
        <v>2</v>
      </c>
      <c r="F88" s="102">
        <f t="shared" si="16"/>
        <v>0.05</v>
      </c>
      <c r="G88" s="108">
        <f ca="1">IF(B88=0,0,YEAR(TODAY())-'Участки тепловых сетей'!E88)</f>
        <v>6</v>
      </c>
      <c r="H88" s="102">
        <f>IF(B88=0,0,'Участки тепловых сетей'!H88/1000)</f>
        <v>1.4500000000000001E-2</v>
      </c>
      <c r="I88" s="102">
        <f t="shared" si="17"/>
        <v>1</v>
      </c>
      <c r="J88" s="108">
        <f>IF(B88=0,0,'Участки тепловых сетей'!G88/1000)</f>
        <v>0.15</v>
      </c>
      <c r="K88" s="108">
        <f t="shared" ca="1" si="18"/>
        <v>1</v>
      </c>
      <c r="L88" s="109">
        <f t="shared" ca="1" si="19"/>
        <v>0.05</v>
      </c>
      <c r="M88" s="109">
        <f t="shared" ca="1" si="20"/>
        <v>7.2500000000000006E-4</v>
      </c>
      <c r="N88" s="110">
        <f t="shared" si="21"/>
        <v>8.5878591746839028</v>
      </c>
      <c r="O88" s="110">
        <f t="shared" si="22"/>
        <v>0.11644345577392487</v>
      </c>
      <c r="P88" s="111">
        <f ca="1">_xlfn.MAXIFS($S$4:$S$578,$B$4:$B$578,B88)</f>
        <v>3785.4198736184544</v>
      </c>
      <c r="Q88" s="112">
        <f t="shared" ca="1" si="23"/>
        <v>0.99927526274899847</v>
      </c>
      <c r="S88" s="112">
        <f ca="1">IF(B87=0,0,IF(B88=B87,S87+M88/O88,M88/O88+1))</f>
        <v>1587.7875586504408</v>
      </c>
    </row>
    <row r="89" spans="1:19" x14ac:dyDescent="0.25">
      <c r="A89" s="102">
        <v>86</v>
      </c>
      <c r="B89" s="102" t="str">
        <f>'Участки тепловых сетей'!B89</f>
        <v>Котельная №1 с. Дивеево</v>
      </c>
      <c r="C89" s="102" t="str">
        <f>'Участки тепловых сетей'!C89</f>
        <v>Т11</v>
      </c>
      <c r="D89" s="102" t="str">
        <f>'Участки тепловых сетей'!D89</f>
        <v>Т12</v>
      </c>
      <c r="E89" s="102">
        <f>IF('Участки тепловых сетей'!F89="Подземная канальная или подвальная",2,IF('Участки тепловых сетей'!F89="Подземная бесканальная",2,IF('Участки тепловых сетей'!F89="Надземная",1,0)))</f>
        <v>2</v>
      </c>
      <c r="F89" s="102">
        <f t="shared" si="16"/>
        <v>0.05</v>
      </c>
      <c r="G89" s="108">
        <f ca="1">IF(B89=0,0,YEAR(TODAY())-'Участки тепловых сетей'!E89)</f>
        <v>50</v>
      </c>
      <c r="H89" s="102">
        <f>IF(B89=0,0,'Участки тепловых сетей'!H89/1000)</f>
        <v>5.1999999999999998E-2</v>
      </c>
      <c r="I89" s="102">
        <f t="shared" si="17"/>
        <v>1</v>
      </c>
      <c r="J89" s="108">
        <f>IF(B89=0,0,'Участки тепловых сетей'!G89/1000)</f>
        <v>0.125</v>
      </c>
      <c r="K89" s="108">
        <f t="shared" ca="1" si="18"/>
        <v>6.0912469803517366</v>
      </c>
      <c r="L89" s="109">
        <f t="shared" ca="1" si="19"/>
        <v>180.96680889682807</v>
      </c>
      <c r="M89" s="109">
        <f t="shared" ca="1" si="20"/>
        <v>9.4102740626350592</v>
      </c>
      <c r="N89" s="110">
        <f t="shared" si="21"/>
        <v>7.4721243791773011</v>
      </c>
      <c r="O89" s="110">
        <f t="shared" si="22"/>
        <v>0.13383074869400158</v>
      </c>
      <c r="P89" s="111">
        <f ca="1">_xlfn.MAXIFS($S$4:$S$578,$B$4:$B$578,B89)</f>
        <v>3785.4198736184544</v>
      </c>
      <c r="Q89" s="112">
        <f t="shared" ca="1" si="23"/>
        <v>8.1878504437476617E-5</v>
      </c>
      <c r="S89" s="112">
        <f ca="1">IF(B88=0,0,IF(B89=B88,S88+M89/O89,M89/O89+1))</f>
        <v>1658.1022968885961</v>
      </c>
    </row>
    <row r="90" spans="1:19" x14ac:dyDescent="0.25">
      <c r="A90" s="102">
        <v>87</v>
      </c>
      <c r="B90" s="102" t="str">
        <f>'Участки тепловых сетей'!B90</f>
        <v>Котельная №1 с. Дивеево</v>
      </c>
      <c r="C90" s="102" t="str">
        <f>'Участки тепловых сетей'!C90</f>
        <v>Т12</v>
      </c>
      <c r="D90" s="102" t="str">
        <f>'Участки тепловых сетей'!D90</f>
        <v>Т13</v>
      </c>
      <c r="E90" s="102">
        <f>IF('Участки тепловых сетей'!F90="Подземная канальная или подвальная",2,IF('Участки тепловых сетей'!F90="Подземная бесканальная",2,IF('Участки тепловых сетей'!F90="Надземная",1,0)))</f>
        <v>2</v>
      </c>
      <c r="F90" s="102">
        <f t="shared" si="16"/>
        <v>0.05</v>
      </c>
      <c r="G90" s="108">
        <f ca="1">IF(B90=0,0,YEAR(TODAY())-'Участки тепловых сетей'!E90)</f>
        <v>50</v>
      </c>
      <c r="H90" s="102">
        <f>IF(B90=0,0,'Участки тепловых сетей'!H90/1000)</f>
        <v>4.5999999999999999E-2</v>
      </c>
      <c r="I90" s="102">
        <f t="shared" si="17"/>
        <v>1</v>
      </c>
      <c r="J90" s="108">
        <f>IF(B90=0,0,'Участки тепловых сетей'!G90/1000)</f>
        <v>0.125</v>
      </c>
      <c r="K90" s="108">
        <f t="shared" ca="1" si="18"/>
        <v>6.0912469803517366</v>
      </c>
      <c r="L90" s="109">
        <f t="shared" ca="1" si="19"/>
        <v>180.96680889682807</v>
      </c>
      <c r="M90" s="109">
        <f t="shared" ca="1" si="20"/>
        <v>8.3244732092540907</v>
      </c>
      <c r="N90" s="110">
        <f t="shared" si="21"/>
        <v>7.4721243791773011</v>
      </c>
      <c r="O90" s="110">
        <f t="shared" si="22"/>
        <v>0.13383074869400158</v>
      </c>
      <c r="P90" s="111">
        <f ca="1">_xlfn.MAXIFS($S$4:$S$578,$B$4:$B$578,B90)</f>
        <v>3785.4198736184544</v>
      </c>
      <c r="Q90" s="112">
        <f t="shared" ca="1" si="23"/>
        <v>2.4250864244966687E-4</v>
      </c>
      <c r="S90" s="112">
        <f ca="1">IF(B89=0,0,IF(B90=B89,S89+M90/O90,M90/O90+1))</f>
        <v>1720.3037960992719</v>
      </c>
    </row>
    <row r="91" spans="1:19" x14ac:dyDescent="0.25">
      <c r="A91" s="102">
        <v>88</v>
      </c>
      <c r="B91" s="102" t="str">
        <f>'Участки тепловых сетей'!B91</f>
        <v>Котельная №1 с. Дивеево</v>
      </c>
      <c r="C91" s="102" t="str">
        <f>'Участки тепловых сетей'!C91</f>
        <v>Т6</v>
      </c>
      <c r="D91" s="102" t="str">
        <f>'Участки тепловых сетей'!D91</f>
        <v>Т41</v>
      </c>
      <c r="E91" s="102">
        <f>IF('Участки тепловых сетей'!F91="Подземная канальная или подвальная",2,IF('Участки тепловых сетей'!F91="Подземная бесканальная",2,IF('Участки тепловых сетей'!F91="Надземная",1,0)))</f>
        <v>2</v>
      </c>
      <c r="F91" s="102">
        <f t="shared" si="16"/>
        <v>0.05</v>
      </c>
      <c r="G91" s="108">
        <f ca="1">IF(B91=0,0,YEAR(TODAY())-'Участки тепловых сетей'!E91)</f>
        <v>50</v>
      </c>
      <c r="H91" s="102">
        <f>IF(B91=0,0,'Участки тепловых сетей'!H91/1000)</f>
        <v>2.5999999999999999E-2</v>
      </c>
      <c r="I91" s="102">
        <f t="shared" si="17"/>
        <v>1</v>
      </c>
      <c r="J91" s="108">
        <f>IF(B91=0,0,'Участки тепловых сетей'!G91/1000)</f>
        <v>0.125</v>
      </c>
      <c r="K91" s="108">
        <f t="shared" ca="1" si="18"/>
        <v>6.0912469803517366</v>
      </c>
      <c r="L91" s="109">
        <f t="shared" ca="1" si="19"/>
        <v>180.96680889682807</v>
      </c>
      <c r="M91" s="109">
        <f t="shared" ca="1" si="20"/>
        <v>4.7051370313175296</v>
      </c>
      <c r="N91" s="110">
        <f t="shared" si="21"/>
        <v>7.4721243791773011</v>
      </c>
      <c r="O91" s="110">
        <f t="shared" si="22"/>
        <v>0.13383074869400158</v>
      </c>
      <c r="P91" s="111">
        <f ca="1">_xlfn.MAXIFS($S$4:$S$578,$B$4:$B$578,B91)</f>
        <v>3785.4198736184544</v>
      </c>
      <c r="Q91" s="112">
        <f t="shared" ca="1" si="23"/>
        <v>9.0486741811978515E-3</v>
      </c>
      <c r="S91" s="112">
        <f ca="1">IF(B90=0,0,IF(B91=B90,S90+M91/O91,M91/O91+1))</f>
        <v>1755.4611652183496</v>
      </c>
    </row>
    <row r="92" spans="1:19" x14ac:dyDescent="0.25">
      <c r="A92" s="102">
        <v>89</v>
      </c>
      <c r="B92" s="102" t="str">
        <f>'Участки тепловых сетей'!B92</f>
        <v>Котельная №1 с. Дивеево</v>
      </c>
      <c r="C92" s="102" t="str">
        <f>'Участки тепловых сетей'!C92</f>
        <v>Т51</v>
      </c>
      <c r="D92" s="102" t="str">
        <f>'Участки тепловых сетей'!D92</f>
        <v>Т52</v>
      </c>
      <c r="E92" s="102">
        <f>IF('Участки тепловых сетей'!F92="Подземная канальная или подвальная",2,IF('Участки тепловых сетей'!F92="Подземная бесканальная",2,IF('Участки тепловых сетей'!F92="Надземная",1,0)))</f>
        <v>2</v>
      </c>
      <c r="F92" s="102">
        <f t="shared" si="16"/>
        <v>0.05</v>
      </c>
      <c r="G92" s="108">
        <f ca="1">IF(B92=0,0,YEAR(TODAY())-'Участки тепловых сетей'!E92)</f>
        <v>50</v>
      </c>
      <c r="H92" s="102">
        <f>IF(B92=0,0,'Участки тепловых сетей'!H92/1000)</f>
        <v>3.1E-2</v>
      </c>
      <c r="I92" s="102">
        <f t="shared" si="17"/>
        <v>1</v>
      </c>
      <c r="J92" s="108">
        <f>IF(B92=0,0,'Участки тепловых сетей'!G92/1000)</f>
        <v>0.125</v>
      </c>
      <c r="K92" s="108">
        <f t="shared" ca="1" si="18"/>
        <v>6.0912469803517366</v>
      </c>
      <c r="L92" s="109">
        <f t="shared" ca="1" si="19"/>
        <v>180.96680889682807</v>
      </c>
      <c r="M92" s="109">
        <f t="shared" ca="1" si="20"/>
        <v>5.6099710758016705</v>
      </c>
      <c r="N92" s="110">
        <f t="shared" si="21"/>
        <v>7.4721243791773011</v>
      </c>
      <c r="O92" s="110">
        <f t="shared" si="22"/>
        <v>0.13383074869400158</v>
      </c>
      <c r="P92" s="111">
        <f ca="1">_xlfn.MAXIFS($S$4:$S$578,$B$4:$B$578,B92)</f>
        <v>3785.4198736184544</v>
      </c>
      <c r="Q92" s="112">
        <f t="shared" ca="1" si="23"/>
        <v>3.6611752527586643E-3</v>
      </c>
      <c r="S92" s="112">
        <f ca="1">IF(B91=0,0,IF(B92=B91,S91+M92/O92,M92/O92+1))</f>
        <v>1797.3795668603268</v>
      </c>
    </row>
    <row r="93" spans="1:19" x14ac:dyDescent="0.25">
      <c r="A93" s="102">
        <v>90</v>
      </c>
      <c r="B93" s="102" t="str">
        <f>'Участки тепловых сетей'!B93</f>
        <v>Котельная №1 с. Дивеево</v>
      </c>
      <c r="C93" s="102" t="str">
        <f>'Участки тепловых сетей'!C93</f>
        <v>Т51</v>
      </c>
      <c r="D93" s="102" t="str">
        <f>'Участки тепловых сетей'!D93</f>
        <v>Т4</v>
      </c>
      <c r="E93" s="102">
        <f>IF('Участки тепловых сетей'!F93="Подземная канальная или подвальная",2,IF('Участки тепловых сетей'!F93="Подземная бесканальная",2,IF('Участки тепловых сетей'!F93="Надземная",1,0)))</f>
        <v>2</v>
      </c>
      <c r="F93" s="102">
        <f t="shared" si="16"/>
        <v>0.05</v>
      </c>
      <c r="G93" s="108">
        <f ca="1">IF(B93=0,0,YEAR(TODAY())-'Участки тепловых сетей'!E93)</f>
        <v>50</v>
      </c>
      <c r="H93" s="102">
        <f>IF(B93=0,0,'Участки тепловых сетей'!H93/1000)</f>
        <v>4.0000000000000001E-3</v>
      </c>
      <c r="I93" s="102">
        <f t="shared" si="17"/>
        <v>1</v>
      </c>
      <c r="J93" s="108">
        <f>IF(B93=0,0,'Участки тепловых сетей'!G93/1000)</f>
        <v>0.125</v>
      </c>
      <c r="K93" s="108">
        <f t="shared" ca="1" si="18"/>
        <v>6.0912469803517366</v>
      </c>
      <c r="L93" s="109">
        <f t="shared" ca="1" si="19"/>
        <v>180.96680889682807</v>
      </c>
      <c r="M93" s="109">
        <f t="shared" ca="1" si="20"/>
        <v>0.72386723558731225</v>
      </c>
      <c r="N93" s="110">
        <f t="shared" si="21"/>
        <v>7.4721243791773011</v>
      </c>
      <c r="O93" s="110">
        <f t="shared" si="22"/>
        <v>0.13383074869400158</v>
      </c>
      <c r="P93" s="111">
        <f ca="1">_xlfn.MAXIFS($S$4:$S$578,$B$4:$B$578,B93)</f>
        <v>3785.4198736184544</v>
      </c>
      <c r="Q93" s="112">
        <f t="shared" ca="1" si="23"/>
        <v>0.48487350544042546</v>
      </c>
      <c r="S93" s="112">
        <f ca="1">IF(B92=0,0,IF(B93=B92,S92+M93/O93,M93/O93+1))</f>
        <v>1802.7883928786464</v>
      </c>
    </row>
    <row r="94" spans="1:19" x14ac:dyDescent="0.25">
      <c r="A94" s="102">
        <v>91</v>
      </c>
      <c r="B94" s="102" t="str">
        <f>'Участки тепловых сетей'!B94</f>
        <v>Котельная №1 с. Дивеево</v>
      </c>
      <c r="C94" s="102" t="str">
        <f>'Участки тепловых сетей'!C94</f>
        <v>ТК10</v>
      </c>
      <c r="D94" s="102" t="str">
        <f>'Участки тепловых сетей'!D94</f>
        <v>ул. Южная, 15</v>
      </c>
      <c r="E94" s="102">
        <f>IF('Участки тепловых сетей'!F94="Подземная канальная или подвальная",2,IF('Участки тепловых сетей'!F94="Подземная бесканальная",2,IF('Участки тепловых сетей'!F94="Надземная",1,0)))</f>
        <v>2</v>
      </c>
      <c r="F94" s="102">
        <f t="shared" si="16"/>
        <v>0.05</v>
      </c>
      <c r="G94" s="108">
        <f ca="1">IF(B94=0,0,YEAR(TODAY())-'Участки тепловых сетей'!E94)</f>
        <v>6</v>
      </c>
      <c r="H94" s="102">
        <f>IF(B94=0,0,'Участки тепловых сетей'!H94/1000)</f>
        <v>5.0999999999999997E-2</v>
      </c>
      <c r="I94" s="102">
        <f t="shared" si="17"/>
        <v>1</v>
      </c>
      <c r="J94" s="108">
        <f>IF(B94=0,0,'Участки тепловых сетей'!G94/1000)</f>
        <v>0.125</v>
      </c>
      <c r="K94" s="108">
        <f t="shared" ca="1" si="18"/>
        <v>1</v>
      </c>
      <c r="L94" s="109">
        <f t="shared" ca="1" si="19"/>
        <v>0.05</v>
      </c>
      <c r="M94" s="109">
        <f t="shared" ca="1" si="20"/>
        <v>2.5500000000000002E-3</v>
      </c>
      <c r="N94" s="110">
        <f t="shared" si="21"/>
        <v>7.4721243791773011</v>
      </c>
      <c r="O94" s="110">
        <f t="shared" si="22"/>
        <v>0.13383074869400158</v>
      </c>
      <c r="P94" s="111">
        <f ca="1">_xlfn.MAXIFS($S$4:$S$578,$B$4:$B$578,B94)</f>
        <v>3785.4198736184544</v>
      </c>
      <c r="Q94" s="112">
        <f t="shared" ca="1" si="23"/>
        <v>0.99745324848819839</v>
      </c>
      <c r="S94" s="112">
        <f ca="1">IF(B93=0,0,IF(B94=B93,S93+M94/O94,M94/O94+1))</f>
        <v>1802.8074467958133</v>
      </c>
    </row>
    <row r="95" spans="1:19" x14ac:dyDescent="0.25">
      <c r="A95" s="102">
        <v>92</v>
      </c>
      <c r="B95" s="102" t="str">
        <f>'Участки тепловых сетей'!B95</f>
        <v>Котельная №1 с. Дивеево</v>
      </c>
      <c r="C95" s="102" t="str">
        <f>'Участки тепловых сетей'!C95</f>
        <v>ТК9</v>
      </c>
      <c r="D95" s="102" t="str">
        <f>'Участки тепловых сетей'!D95</f>
        <v>ТК11</v>
      </c>
      <c r="E95" s="102">
        <f>IF('Участки тепловых сетей'!F95="Подземная канальная или подвальная",2,IF('Участки тепловых сетей'!F95="Подземная бесканальная",2,IF('Участки тепловых сетей'!F95="Надземная",1,0)))</f>
        <v>2</v>
      </c>
      <c r="F95" s="102">
        <f t="shared" si="16"/>
        <v>0.05</v>
      </c>
      <c r="G95" s="108">
        <f ca="1">IF(B95=0,0,YEAR(TODAY())-'Участки тепловых сетей'!E95)</f>
        <v>6</v>
      </c>
      <c r="H95" s="102">
        <f>IF(B95=0,0,'Участки тепловых сетей'!H95/1000)</f>
        <v>9.1999999999999998E-2</v>
      </c>
      <c r="I95" s="102">
        <f t="shared" si="17"/>
        <v>1</v>
      </c>
      <c r="J95" s="108">
        <f>IF(B95=0,0,'Участки тепловых сетей'!G95/1000)</f>
        <v>0.125</v>
      </c>
      <c r="K95" s="108">
        <f t="shared" ca="1" si="18"/>
        <v>1</v>
      </c>
      <c r="L95" s="109">
        <f t="shared" ca="1" si="19"/>
        <v>0.05</v>
      </c>
      <c r="M95" s="109">
        <f t="shared" ca="1" si="20"/>
        <v>4.5999999999999999E-3</v>
      </c>
      <c r="N95" s="110">
        <f t="shared" si="21"/>
        <v>7.4721243791773011</v>
      </c>
      <c r="O95" s="110">
        <f t="shared" si="22"/>
        <v>0.13383074869400158</v>
      </c>
      <c r="P95" s="111">
        <f ca="1">_xlfn.MAXIFS($S$4:$S$578,$B$4:$B$578,B95)</f>
        <v>3785.4198736184544</v>
      </c>
      <c r="Q95" s="112">
        <f t="shared" ca="1" si="23"/>
        <v>0.99541056379597226</v>
      </c>
      <c r="S95" s="112">
        <f ca="1">IF(B94=0,0,IF(B95=B94,S94+M95/O95,M95/O95+1))</f>
        <v>1802.8418185679575</v>
      </c>
    </row>
    <row r="96" spans="1:19" x14ac:dyDescent="0.25">
      <c r="A96" s="102">
        <v>93</v>
      </c>
      <c r="B96" s="102" t="str">
        <f>'Участки тепловых сетей'!B96</f>
        <v>Котельная №1 с. Дивеево</v>
      </c>
      <c r="C96" s="102" t="str">
        <f>'Участки тепловых сетей'!C96</f>
        <v>Т7</v>
      </c>
      <c r="D96" s="102" t="str">
        <f>'Участки тепловых сетей'!D96</f>
        <v>Т35.1</v>
      </c>
      <c r="E96" s="102">
        <f>IF('Участки тепловых сетей'!F96="Подземная канальная или подвальная",2,IF('Участки тепловых сетей'!F96="Подземная бесканальная",2,IF('Участки тепловых сетей'!F96="Надземная",1,0)))</f>
        <v>1</v>
      </c>
      <c r="F96" s="102">
        <f t="shared" si="16"/>
        <v>0.05</v>
      </c>
      <c r="G96" s="108">
        <f ca="1">IF(B96=0,0,YEAR(TODAY())-'Участки тепловых сетей'!E96)</f>
        <v>50</v>
      </c>
      <c r="H96" s="102">
        <f>IF(B96=0,0,'Участки тепловых сетей'!H96/1000)</f>
        <v>0.03</v>
      </c>
      <c r="I96" s="102">
        <f t="shared" si="17"/>
        <v>1</v>
      </c>
      <c r="J96" s="108">
        <f>IF(B96=0,0,'Участки тепловых сетей'!G96/1000)</f>
        <v>0.1</v>
      </c>
      <c r="K96" s="108">
        <f t="shared" ca="1" si="18"/>
        <v>6.0912469803517366</v>
      </c>
      <c r="L96" s="109">
        <f t="shared" ca="1" si="19"/>
        <v>180.96680889682807</v>
      </c>
      <c r="M96" s="109">
        <f t="shared" ca="1" si="20"/>
        <v>5.4290042669048422</v>
      </c>
      <c r="N96" s="110">
        <f t="shared" si="21"/>
        <v>6.4003992435034274</v>
      </c>
      <c r="O96" s="110">
        <f t="shared" si="22"/>
        <v>0.15624025345216178</v>
      </c>
      <c r="P96" s="111">
        <f ca="1">_xlfn.MAXIFS($S$4:$S$578,$B$4:$B$578,B96)</f>
        <v>3785.4198736184544</v>
      </c>
      <c r="Q96" s="112">
        <f t="shared" ca="1" si="23"/>
        <v>4.3874623698256726E-3</v>
      </c>
      <c r="S96" s="112">
        <f ca="1">IF(B95=0,0,IF(B96=B95,S95+M96/O96,M96/O96+1))</f>
        <v>1837.589613370832</v>
      </c>
    </row>
    <row r="97" spans="1:19" x14ac:dyDescent="0.25">
      <c r="A97" s="102">
        <v>94</v>
      </c>
      <c r="B97" s="102" t="str">
        <f>'Участки тепловых сетей'!B97</f>
        <v>Котельная №1 с. Дивеево</v>
      </c>
      <c r="C97" s="102" t="str">
        <f>'Участки тепловых сетей'!C97</f>
        <v>Т35.2</v>
      </c>
      <c r="D97" s="102" t="str">
        <f>'Участки тепловых сетей'!D97</f>
        <v>Т35.3</v>
      </c>
      <c r="E97" s="102">
        <f>IF('Участки тепловых сетей'!F97="Подземная канальная или подвальная",2,IF('Участки тепловых сетей'!F97="Подземная бесканальная",2,IF('Участки тепловых сетей'!F97="Надземная",1,0)))</f>
        <v>1</v>
      </c>
      <c r="F97" s="102">
        <f t="shared" si="16"/>
        <v>0.05</v>
      </c>
      <c r="G97" s="108">
        <f ca="1">IF(B97=0,0,YEAR(TODAY())-'Участки тепловых сетей'!E97)</f>
        <v>50</v>
      </c>
      <c r="H97" s="102">
        <f>IF(B97=0,0,'Участки тепловых сетей'!H97/1000)</f>
        <v>0.04</v>
      </c>
      <c r="I97" s="102">
        <f t="shared" si="17"/>
        <v>1</v>
      </c>
      <c r="J97" s="108">
        <f>IF(B97=0,0,'Участки тепловых сетей'!G97/1000)</f>
        <v>0.1</v>
      </c>
      <c r="K97" s="108">
        <f t="shared" ca="1" si="18"/>
        <v>6.0912469803517366</v>
      </c>
      <c r="L97" s="109">
        <f t="shared" ca="1" si="19"/>
        <v>180.96680889682807</v>
      </c>
      <c r="M97" s="109">
        <f t="shared" ca="1" si="20"/>
        <v>7.2386723558731232</v>
      </c>
      <c r="N97" s="110">
        <f t="shared" si="21"/>
        <v>6.4003992435034274</v>
      </c>
      <c r="O97" s="110">
        <f t="shared" si="22"/>
        <v>0.15624025345216178</v>
      </c>
      <c r="P97" s="111">
        <f ca="1">_xlfn.MAXIFS($S$4:$S$578,$B$4:$B$578,B97)</f>
        <v>3785.4198736184544</v>
      </c>
      <c r="Q97" s="112">
        <f t="shared" ca="1" si="23"/>
        <v>7.1826472731544152E-4</v>
      </c>
      <c r="S97" s="112">
        <f ca="1">IF(B96=0,0,IF(B97=B96,S96+M97/O97,M97/O97+1))</f>
        <v>1883.9200064413315</v>
      </c>
    </row>
    <row r="98" spans="1:19" x14ac:dyDescent="0.25">
      <c r="A98" s="102">
        <v>95</v>
      </c>
      <c r="B98" s="102" t="str">
        <f>'Участки тепловых сетей'!B98</f>
        <v>Котельная №1 с. Дивеево</v>
      </c>
      <c r="C98" s="102" t="str">
        <f>'Участки тепловых сетей'!C98</f>
        <v>Т35.1</v>
      </c>
      <c r="D98" s="102" t="str">
        <f>'Участки тепловых сетей'!D98</f>
        <v>Т35.2</v>
      </c>
      <c r="E98" s="102">
        <f>IF('Участки тепловых сетей'!F98="Подземная канальная или подвальная",2,IF('Участки тепловых сетей'!F98="Подземная бесканальная",2,IF('Участки тепловых сетей'!F98="Надземная",1,0)))</f>
        <v>2</v>
      </c>
      <c r="F98" s="102">
        <f t="shared" si="16"/>
        <v>0.05</v>
      </c>
      <c r="G98" s="108">
        <f ca="1">IF(B98=0,0,YEAR(TODAY())-'Участки тепловых сетей'!E98)</f>
        <v>50</v>
      </c>
      <c r="H98" s="102">
        <f>IF(B98=0,0,'Участки тепловых сетей'!H98/1000)</f>
        <v>0.03</v>
      </c>
      <c r="I98" s="102">
        <f t="shared" si="17"/>
        <v>1</v>
      </c>
      <c r="J98" s="108">
        <f>IF(B98=0,0,'Участки тепловых сетей'!G98/1000)</f>
        <v>0.1</v>
      </c>
      <c r="K98" s="108">
        <f t="shared" ca="1" si="18"/>
        <v>6.0912469803517366</v>
      </c>
      <c r="L98" s="109">
        <f t="shared" ca="1" si="19"/>
        <v>180.96680889682807</v>
      </c>
      <c r="M98" s="109">
        <f t="shared" ca="1" si="20"/>
        <v>5.4290042669048422</v>
      </c>
      <c r="N98" s="110">
        <f t="shared" si="21"/>
        <v>6.4003992435034274</v>
      </c>
      <c r="O98" s="110">
        <f t="shared" si="22"/>
        <v>0.15624025345216178</v>
      </c>
      <c r="P98" s="111">
        <f ca="1">_xlfn.MAXIFS($S$4:$S$578,$B$4:$B$578,B98)</f>
        <v>3785.4198736184544</v>
      </c>
      <c r="Q98" s="112">
        <f t="shared" ca="1" si="23"/>
        <v>4.3874623698256726E-3</v>
      </c>
      <c r="S98" s="112">
        <f ca="1">IF(B97=0,0,IF(B98=B97,S97+M98/O98,M98/O98+1))</f>
        <v>1918.667801244206</v>
      </c>
    </row>
    <row r="99" spans="1:19" x14ac:dyDescent="0.25">
      <c r="A99" s="102">
        <v>96</v>
      </c>
      <c r="B99" s="102" t="str">
        <f>'Участки тепловых сетей'!B99</f>
        <v>Котельная №1 с. Дивеево</v>
      </c>
      <c r="C99" s="102" t="str">
        <f>'Участки тепловых сетей'!C99</f>
        <v>Т35.3</v>
      </c>
      <c r="D99" s="102" t="str">
        <f>'Участки тепловых сетей'!D99</f>
        <v>Т36</v>
      </c>
      <c r="E99" s="102">
        <f>IF('Участки тепловых сетей'!F99="Подземная канальная или подвальная",2,IF('Участки тепловых сетей'!F99="Подземная бесканальная",2,IF('Участки тепловых сетей'!F99="Надземная",1,0)))</f>
        <v>2</v>
      </c>
      <c r="F99" s="102">
        <f t="shared" si="16"/>
        <v>0.05</v>
      </c>
      <c r="G99" s="108">
        <f ca="1">IF(B99=0,0,YEAR(TODAY())-'Участки тепловых сетей'!E99)</f>
        <v>50</v>
      </c>
      <c r="H99" s="102">
        <f>IF(B99=0,0,'Участки тепловых сетей'!H99/1000)</f>
        <v>0.01</v>
      </c>
      <c r="I99" s="102">
        <f t="shared" si="17"/>
        <v>1</v>
      </c>
      <c r="J99" s="108">
        <f>IF(B99=0,0,'Участки тепловых сетей'!G99/1000)</f>
        <v>0.1</v>
      </c>
      <c r="K99" s="108">
        <f t="shared" ca="1" si="18"/>
        <v>6.0912469803517366</v>
      </c>
      <c r="L99" s="109">
        <f t="shared" ca="1" si="19"/>
        <v>180.96680889682807</v>
      </c>
      <c r="M99" s="109">
        <f t="shared" ca="1" si="20"/>
        <v>1.8096680889682808</v>
      </c>
      <c r="N99" s="110">
        <f t="shared" si="21"/>
        <v>6.4003992435034274</v>
      </c>
      <c r="O99" s="110">
        <f t="shared" si="22"/>
        <v>0.15624025345216178</v>
      </c>
      <c r="P99" s="111">
        <f ca="1">_xlfn.MAXIFS($S$4:$S$578,$B$4:$B$578,B99)</f>
        <v>3785.4198736184544</v>
      </c>
      <c r="Q99" s="112">
        <f t="shared" ca="1" si="23"/>
        <v>0.16370846443156628</v>
      </c>
      <c r="S99" s="112">
        <f ca="1">IF(B98=0,0,IF(B99=B98,S98+M99/O99,M99/O99+1))</f>
        <v>1930.2503995118309</v>
      </c>
    </row>
    <row r="100" spans="1:19" x14ac:dyDescent="0.25">
      <c r="A100" s="102">
        <v>97</v>
      </c>
      <c r="B100" s="102" t="str">
        <f>'Участки тепловых сетей'!B100</f>
        <v>Котельная №1 с. Дивеево</v>
      </c>
      <c r="C100" s="102" t="str">
        <f>'Участки тепловых сетей'!C100</f>
        <v>Т36</v>
      </c>
      <c r="D100" s="102" t="str">
        <f>'Участки тепловых сетей'!D100</f>
        <v xml:space="preserve">ул. Южная, 5А </v>
      </c>
      <c r="E100" s="102">
        <f>IF('Участки тепловых сетей'!F100="Подземная канальная или подвальная",2,IF('Участки тепловых сетей'!F100="Подземная бесканальная",2,IF('Участки тепловых сетей'!F100="Надземная",1,0)))</f>
        <v>2</v>
      </c>
      <c r="F100" s="102">
        <f t="shared" si="16"/>
        <v>0.05</v>
      </c>
      <c r="G100" s="108">
        <f ca="1">IF(B100=0,0,YEAR(TODAY())-'Участки тепловых сетей'!E100)</f>
        <v>37</v>
      </c>
      <c r="H100" s="102">
        <f>IF(B100=0,0,'Участки тепловых сетей'!H100/1000)</f>
        <v>0.03</v>
      </c>
      <c r="I100" s="102">
        <f t="shared" si="17"/>
        <v>1</v>
      </c>
      <c r="J100" s="108">
        <f>IF(B100=0,0,'Участки тепловых сетей'!G100/1000)</f>
        <v>0.1</v>
      </c>
      <c r="K100" s="108">
        <f t="shared" ca="1" si="18"/>
        <v>3.179909761300916</v>
      </c>
      <c r="L100" s="109">
        <f t="shared" ca="1" si="19"/>
        <v>0.86616072845063563</v>
      </c>
      <c r="M100" s="109">
        <f t="shared" ca="1" si="20"/>
        <v>2.598482185351907E-2</v>
      </c>
      <c r="N100" s="110">
        <f t="shared" si="21"/>
        <v>6.4003992435034274</v>
      </c>
      <c r="O100" s="110">
        <f t="shared" si="22"/>
        <v>0.15624025345216178</v>
      </c>
      <c r="P100" s="111">
        <f ca="1">_xlfn.MAXIFS($S$4:$S$578,$B$4:$B$578,B100)</f>
        <v>3785.4198736184544</v>
      </c>
      <c r="Q100" s="112">
        <f t="shared" ca="1" si="23"/>
        <v>0.97434987832169329</v>
      </c>
      <c r="S100" s="112">
        <f ca="1">IF(B99=0,0,IF(B100=B99,S99+M100/O100,M100/O100+1))</f>
        <v>1930.4167127459648</v>
      </c>
    </row>
    <row r="101" spans="1:19" x14ac:dyDescent="0.25">
      <c r="A101" s="102">
        <v>98</v>
      </c>
      <c r="B101" s="102" t="str">
        <f>'Участки тепловых сетей'!B101</f>
        <v>Котельная №1 с. Дивеево</v>
      </c>
      <c r="C101" s="102" t="str">
        <f>'Участки тепловых сетей'!C101</f>
        <v>Т36</v>
      </c>
      <c r="D101" s="102" t="str">
        <f>'Участки тепловых сетей'!D101</f>
        <v>Т36А</v>
      </c>
      <c r="E101" s="102">
        <f>IF('Участки тепловых сетей'!F101="Подземная канальная или подвальная",2,IF('Участки тепловых сетей'!F101="Подземная бесканальная",2,IF('Участки тепловых сетей'!F101="Надземная",1,0)))</f>
        <v>2</v>
      </c>
      <c r="F101" s="102">
        <f t="shared" si="16"/>
        <v>0.05</v>
      </c>
      <c r="G101" s="108">
        <f ca="1">IF(B101=0,0,YEAR(TODAY())-'Участки тепловых сетей'!E101)</f>
        <v>50</v>
      </c>
      <c r="H101" s="102">
        <f>IF(B101=0,0,'Участки тепловых сетей'!H101/1000)</f>
        <v>3.2000000000000001E-2</v>
      </c>
      <c r="I101" s="102">
        <f t="shared" si="17"/>
        <v>1</v>
      </c>
      <c r="J101" s="108">
        <f>IF(B101=0,0,'Участки тепловых сетей'!G101/1000)</f>
        <v>0.1</v>
      </c>
      <c r="K101" s="108">
        <f t="shared" ca="1" si="18"/>
        <v>6.0912469803517366</v>
      </c>
      <c r="L101" s="109">
        <f t="shared" ca="1" si="19"/>
        <v>180.96680889682807</v>
      </c>
      <c r="M101" s="109">
        <f t="shared" ca="1" si="20"/>
        <v>5.790937884698498</v>
      </c>
      <c r="N101" s="110">
        <f t="shared" si="21"/>
        <v>6.4003992435034274</v>
      </c>
      <c r="O101" s="110">
        <f t="shared" si="22"/>
        <v>0.15624025345216178</v>
      </c>
      <c r="P101" s="111">
        <f ca="1">_xlfn.MAXIFS($S$4:$S$578,$B$4:$B$578,B101)</f>
        <v>3785.4198736184544</v>
      </c>
      <c r="Q101" s="112">
        <f t="shared" ca="1" si="23"/>
        <v>3.0551154862543178E-3</v>
      </c>
      <c r="S101" s="112">
        <f ca="1">IF(B100=0,0,IF(B101=B100,S100+M101/O101,M101/O101+1))</f>
        <v>1967.4810272023644</v>
      </c>
    </row>
    <row r="102" spans="1:19" x14ac:dyDescent="0.25">
      <c r="A102" s="102">
        <v>99</v>
      </c>
      <c r="B102" s="102" t="str">
        <f>'Участки тепловых сетей'!B102</f>
        <v>Котельная №1 с. Дивеево</v>
      </c>
      <c r="C102" s="102" t="str">
        <f>'Участки тепловых сетей'!C102</f>
        <v>Т13</v>
      </c>
      <c r="D102" s="102" t="str">
        <f>'Участки тепловых сетей'!D102</f>
        <v>Т14</v>
      </c>
      <c r="E102" s="102">
        <f>IF('Участки тепловых сетей'!F102="Подземная канальная или подвальная",2,IF('Участки тепловых сетей'!F102="Подземная бесканальная",2,IF('Участки тепловых сетей'!F102="Надземная",1,0)))</f>
        <v>2</v>
      </c>
      <c r="F102" s="102">
        <f t="shared" si="16"/>
        <v>0.05</v>
      </c>
      <c r="G102" s="108">
        <f ca="1">IF(B102=0,0,YEAR(TODAY())-'Участки тепловых сетей'!E102)</f>
        <v>50</v>
      </c>
      <c r="H102" s="102">
        <f>IF(B102=0,0,'Участки тепловых сетей'!H102/1000)</f>
        <v>3.3000000000000002E-2</v>
      </c>
      <c r="I102" s="102">
        <f t="shared" si="17"/>
        <v>1</v>
      </c>
      <c r="J102" s="108">
        <f>IF(B102=0,0,'Участки тепловых сетей'!G102/1000)</f>
        <v>0.1</v>
      </c>
      <c r="K102" s="108">
        <f t="shared" ca="1" si="18"/>
        <v>6.0912469803517366</v>
      </c>
      <c r="L102" s="109">
        <f t="shared" ca="1" si="19"/>
        <v>180.96680889682807</v>
      </c>
      <c r="M102" s="109">
        <f t="shared" ca="1" si="20"/>
        <v>5.9719046935953264</v>
      </c>
      <c r="N102" s="110">
        <f t="shared" si="21"/>
        <v>6.4003992435034274</v>
      </c>
      <c r="O102" s="110">
        <f t="shared" si="22"/>
        <v>0.15624025345216178</v>
      </c>
      <c r="P102" s="111">
        <f ca="1">_xlfn.MAXIFS($S$4:$S$578,$B$4:$B$578,B102)</f>
        <v>3785.4198736184544</v>
      </c>
      <c r="Q102" s="112">
        <f t="shared" ca="1" si="23"/>
        <v>2.5493810019932978E-3</v>
      </c>
      <c r="S102" s="112">
        <f ca="1">IF(B101=0,0,IF(B102=B101,S101+M102/O102,M102/O102+1))</f>
        <v>2005.7036014855266</v>
      </c>
    </row>
    <row r="103" spans="1:19" x14ac:dyDescent="0.25">
      <c r="A103" s="102">
        <v>100</v>
      </c>
      <c r="B103" s="102" t="str">
        <f>'Участки тепловых сетей'!B103</f>
        <v>Котельная №1 с. Дивеево</v>
      </c>
      <c r="C103" s="102" t="str">
        <f>'Участки тепловых сетей'!C103</f>
        <v>Т63</v>
      </c>
      <c r="D103" s="102" t="str">
        <f>'Участки тепловых сетей'!D103</f>
        <v>Т70</v>
      </c>
      <c r="E103" s="102">
        <f>IF('Участки тепловых сетей'!F103="Подземная канальная или подвальная",2,IF('Участки тепловых сетей'!F103="Подземная бесканальная",2,IF('Участки тепловых сетей'!F103="Надземная",1,0)))</f>
        <v>2</v>
      </c>
      <c r="F103" s="102">
        <f t="shared" si="16"/>
        <v>0.05</v>
      </c>
      <c r="G103" s="108">
        <f ca="1">IF(B103=0,0,YEAR(TODAY())-'Участки тепловых сетей'!E103)</f>
        <v>50</v>
      </c>
      <c r="H103" s="102">
        <f>IF(B103=0,0,'Участки тепловых сетей'!H103/1000)</f>
        <v>0.222</v>
      </c>
      <c r="I103" s="102">
        <f t="shared" si="17"/>
        <v>1</v>
      </c>
      <c r="J103" s="108">
        <f>IF(B103=0,0,'Участки тепловых сетей'!G103/1000)</f>
        <v>0.1</v>
      </c>
      <c r="K103" s="108">
        <f t="shared" ca="1" si="18"/>
        <v>6.0912469803517366</v>
      </c>
      <c r="L103" s="109">
        <f t="shared" ca="1" si="19"/>
        <v>180.96680889682807</v>
      </c>
      <c r="M103" s="109">
        <f t="shared" ca="1" si="20"/>
        <v>40.17463157509583</v>
      </c>
      <c r="N103" s="110">
        <f t="shared" si="21"/>
        <v>6.4003992435034274</v>
      </c>
      <c r="O103" s="110">
        <f t="shared" si="22"/>
        <v>0.15624025345216178</v>
      </c>
      <c r="P103" s="111">
        <f ca="1">_xlfn.MAXIFS($S$4:$S$578,$B$4:$B$578,B103)</f>
        <v>3785.4198736184544</v>
      </c>
      <c r="Q103" s="112">
        <f t="shared" ca="1" si="23"/>
        <v>3.5676249661060515E-18</v>
      </c>
      <c r="S103" s="112">
        <f ca="1">IF(B102=0,0,IF(B103=B102,S102+M103/O103,M103/O103+1))</f>
        <v>2262.837283026799</v>
      </c>
    </row>
    <row r="104" spans="1:19" x14ac:dyDescent="0.25">
      <c r="A104" s="102">
        <v>101</v>
      </c>
      <c r="B104" s="102" t="str">
        <f>'Участки тепловых сетей'!B104</f>
        <v>Котельная №1 с. Дивеево</v>
      </c>
      <c r="C104" s="102" t="str">
        <f>'Участки тепловых сетей'!C104</f>
        <v>Т70</v>
      </c>
      <c r="D104" s="102" t="str">
        <f>'Участки тепловых сетей'!D104</f>
        <v>Т73</v>
      </c>
      <c r="E104" s="102">
        <f>IF('Участки тепловых сетей'!F104="Подземная канальная или подвальная",2,IF('Участки тепловых сетей'!F104="Подземная бесканальная",2,IF('Участки тепловых сетей'!F104="Надземная",1,0)))</f>
        <v>2</v>
      </c>
      <c r="F104" s="102">
        <f t="shared" si="16"/>
        <v>0.05</v>
      </c>
      <c r="G104" s="108">
        <f ca="1">IF(B104=0,0,YEAR(TODAY())-'Участки тепловых сетей'!E104)</f>
        <v>50</v>
      </c>
      <c r="H104" s="102">
        <f>IF(B104=0,0,'Участки тепловых сетей'!H104/1000)</f>
        <v>5.0000000000000001E-3</v>
      </c>
      <c r="I104" s="102">
        <f t="shared" si="17"/>
        <v>1</v>
      </c>
      <c r="J104" s="108">
        <f>IF(B104=0,0,'Участки тепловых сетей'!G104/1000)</f>
        <v>0.1</v>
      </c>
      <c r="K104" s="108">
        <f t="shared" ca="1" si="18"/>
        <v>6.0912469803517366</v>
      </c>
      <c r="L104" s="109">
        <f t="shared" ca="1" si="19"/>
        <v>180.96680889682807</v>
      </c>
      <c r="M104" s="109">
        <f t="shared" ca="1" si="20"/>
        <v>0.9048340444841404</v>
      </c>
      <c r="N104" s="110">
        <f t="shared" si="21"/>
        <v>6.4003992435034274</v>
      </c>
      <c r="O104" s="110">
        <f t="shared" si="22"/>
        <v>0.15624025345216178</v>
      </c>
      <c r="P104" s="111">
        <f ca="1">_xlfn.MAXIFS($S$4:$S$578,$B$4:$B$578,B104)</f>
        <v>3785.4198736184544</v>
      </c>
      <c r="Q104" s="112">
        <f t="shared" ca="1" si="23"/>
        <v>0.40460902663134729</v>
      </c>
      <c r="S104" s="112">
        <f ca="1">IF(B103=0,0,IF(B104=B103,S103+M104/O104,M104/O104+1))</f>
        <v>2268.6285821606116</v>
      </c>
    </row>
    <row r="105" spans="1:19" x14ac:dyDescent="0.25">
      <c r="A105" s="102">
        <v>102</v>
      </c>
      <c r="B105" s="102" t="str">
        <f>'Участки тепловых сетей'!B105</f>
        <v>Котельная №1 с. Дивеево</v>
      </c>
      <c r="C105" s="102" t="str">
        <f>'Участки тепловых сетей'!C105</f>
        <v>Т73</v>
      </c>
      <c r="D105" s="102" t="str">
        <f>'Участки тепловых сетей'!D105</f>
        <v>Т74</v>
      </c>
      <c r="E105" s="102">
        <f>IF('Участки тепловых сетей'!F105="Подземная канальная или подвальная",2,IF('Участки тепловых сетей'!F105="Подземная бесканальная",2,IF('Участки тепловых сетей'!F105="Надземная",1,0)))</f>
        <v>2</v>
      </c>
      <c r="F105" s="102">
        <f t="shared" si="16"/>
        <v>0.05</v>
      </c>
      <c r="G105" s="108">
        <f ca="1">IF(B105=0,0,YEAR(TODAY())-'Участки тепловых сетей'!E105)</f>
        <v>50</v>
      </c>
      <c r="H105" s="102">
        <f>IF(B105=0,0,'Участки тепловых сетей'!H105/1000)</f>
        <v>3.2000000000000001E-2</v>
      </c>
      <c r="I105" s="102">
        <f t="shared" si="17"/>
        <v>1</v>
      </c>
      <c r="J105" s="108">
        <f>IF(B105=0,0,'Участки тепловых сетей'!G105/1000)</f>
        <v>0.1</v>
      </c>
      <c r="K105" s="108">
        <f t="shared" ca="1" si="18"/>
        <v>6.0912469803517366</v>
      </c>
      <c r="L105" s="109">
        <f t="shared" ca="1" si="19"/>
        <v>180.96680889682807</v>
      </c>
      <c r="M105" s="109">
        <f t="shared" ca="1" si="20"/>
        <v>5.790937884698498</v>
      </c>
      <c r="N105" s="110">
        <f t="shared" si="21"/>
        <v>6.4003992435034274</v>
      </c>
      <c r="O105" s="110">
        <f t="shared" si="22"/>
        <v>0.15624025345216178</v>
      </c>
      <c r="P105" s="111">
        <f ca="1">_xlfn.MAXIFS($S$4:$S$578,$B$4:$B$578,B105)</f>
        <v>3785.4198736184544</v>
      </c>
      <c r="Q105" s="112">
        <f t="shared" ca="1" si="23"/>
        <v>3.0551154862543178E-3</v>
      </c>
      <c r="S105" s="112">
        <f ca="1">IF(B104=0,0,IF(B105=B104,S104+M105/O105,M105/O105+1))</f>
        <v>2305.6928966170112</v>
      </c>
    </row>
    <row r="106" spans="1:19" x14ac:dyDescent="0.25">
      <c r="A106" s="102">
        <v>103</v>
      </c>
      <c r="B106" s="102" t="str">
        <f>'Участки тепловых сетей'!B106</f>
        <v>Котельная №1 с. Дивеево</v>
      </c>
      <c r="C106" s="102" t="str">
        <f>'Участки тепловых сетей'!C106</f>
        <v>Т74</v>
      </c>
      <c r="D106" s="102" t="str">
        <f>'Участки тепловых сетей'!D106</f>
        <v>Т75</v>
      </c>
      <c r="E106" s="102">
        <f>IF('Участки тепловых сетей'!F106="Подземная канальная или подвальная",2,IF('Участки тепловых сетей'!F106="Подземная бесканальная",2,IF('Участки тепловых сетей'!F106="Надземная",1,0)))</f>
        <v>2</v>
      </c>
      <c r="F106" s="102">
        <f t="shared" si="16"/>
        <v>0.05</v>
      </c>
      <c r="G106" s="108">
        <f ca="1">IF(B106=0,0,YEAR(TODAY())-'Участки тепловых сетей'!E106)</f>
        <v>50</v>
      </c>
      <c r="H106" s="102">
        <f>IF(B106=0,0,'Участки тепловых сетей'!H106/1000)</f>
        <v>3.6999999999999998E-2</v>
      </c>
      <c r="I106" s="102">
        <f t="shared" si="17"/>
        <v>1</v>
      </c>
      <c r="J106" s="108">
        <f>IF(B106=0,0,'Участки тепловых сетей'!G106/1000)</f>
        <v>0.1</v>
      </c>
      <c r="K106" s="108">
        <f t="shared" ca="1" si="18"/>
        <v>6.0912469803517366</v>
      </c>
      <c r="L106" s="109">
        <f t="shared" ca="1" si="19"/>
        <v>180.96680889682807</v>
      </c>
      <c r="M106" s="109">
        <f t="shared" ca="1" si="20"/>
        <v>6.6957719291826381</v>
      </c>
      <c r="N106" s="110">
        <f t="shared" si="21"/>
        <v>6.4003992435034274</v>
      </c>
      <c r="O106" s="110">
        <f t="shared" si="22"/>
        <v>0.15624025345216178</v>
      </c>
      <c r="P106" s="111">
        <f ca="1">_xlfn.MAXIFS($S$4:$S$578,$B$4:$B$578,B106)</f>
        <v>3785.4198736184544</v>
      </c>
      <c r="Q106" s="112">
        <f t="shared" ca="1" si="23"/>
        <v>1.2361273031397152E-3</v>
      </c>
      <c r="S106" s="112">
        <f ca="1">IF(B105=0,0,IF(B106=B105,S105+M106/O106,M106/O106+1))</f>
        <v>2348.5485102072234</v>
      </c>
    </row>
    <row r="107" spans="1:19" x14ac:dyDescent="0.25">
      <c r="A107" s="102">
        <v>104</v>
      </c>
      <c r="B107" s="102" t="str">
        <f>'Участки тепловых сетей'!B107</f>
        <v>Котельная №1 с. Дивеево</v>
      </c>
      <c r="C107" s="102" t="str">
        <f>'Участки тепловых сетей'!C107</f>
        <v>Т75</v>
      </c>
      <c r="D107" s="102" t="str">
        <f>'Участки тепловых сетей'!D107</f>
        <v xml:space="preserve">ул. Космонавтов, 1А </v>
      </c>
      <c r="E107" s="102">
        <f>IF('Участки тепловых сетей'!F107="Подземная канальная или подвальная",2,IF('Участки тепловых сетей'!F107="Подземная бесканальная",2,IF('Участки тепловых сетей'!F107="Надземная",1,0)))</f>
        <v>2</v>
      </c>
      <c r="F107" s="102">
        <f t="shared" si="16"/>
        <v>0.05</v>
      </c>
      <c r="G107" s="108">
        <f ca="1">IF(B107=0,0,YEAR(TODAY())-'Участки тепловых сетей'!E107)</f>
        <v>50</v>
      </c>
      <c r="H107" s="102">
        <f>IF(B107=0,0,'Участки тепловых сетей'!H107/1000)</f>
        <v>1.4E-2</v>
      </c>
      <c r="I107" s="102">
        <f t="shared" si="17"/>
        <v>1</v>
      </c>
      <c r="J107" s="108">
        <f>IF(B107=0,0,'Участки тепловых сетей'!G107/1000)</f>
        <v>0.1</v>
      </c>
      <c r="K107" s="108">
        <f t="shared" ca="1" si="18"/>
        <v>6.0912469803517366</v>
      </c>
      <c r="L107" s="109">
        <f t="shared" ca="1" si="19"/>
        <v>180.96680889682807</v>
      </c>
      <c r="M107" s="109">
        <f t="shared" ca="1" si="20"/>
        <v>2.5335353245555932</v>
      </c>
      <c r="N107" s="110">
        <f t="shared" si="21"/>
        <v>6.4003992435034274</v>
      </c>
      <c r="O107" s="110">
        <f t="shared" si="22"/>
        <v>0.15624025345216178</v>
      </c>
      <c r="P107" s="111">
        <f ca="1">_xlfn.MAXIFS($S$4:$S$578,$B$4:$B$578,B107)</f>
        <v>3785.4198736184544</v>
      </c>
      <c r="Q107" s="112">
        <f t="shared" ca="1" si="23"/>
        <v>7.9377897019202739E-2</v>
      </c>
      <c r="S107" s="112">
        <f ca="1">IF(B106=0,0,IF(B107=B106,S106+M107/O107,M107/O107+1))</f>
        <v>2364.7641477818984</v>
      </c>
    </row>
    <row r="108" spans="1:19" x14ac:dyDescent="0.25">
      <c r="A108" s="102">
        <v>105</v>
      </c>
      <c r="B108" s="102" t="str">
        <f>'Участки тепловых сетей'!B108</f>
        <v>Котельная №1 с. Дивеево</v>
      </c>
      <c r="C108" s="102" t="str">
        <f>'Участки тепловых сетей'!C108</f>
        <v>ТК5</v>
      </c>
      <c r="D108" s="102" t="str">
        <f>'Участки тепловых сетей'!D108</f>
        <v>ТК8</v>
      </c>
      <c r="E108" s="102">
        <f>IF('Участки тепловых сетей'!F108="Подземная канальная или подвальная",2,IF('Участки тепловых сетей'!F108="Подземная бесканальная",2,IF('Участки тепловых сетей'!F108="Надземная",1,0)))</f>
        <v>2</v>
      </c>
      <c r="F108" s="102">
        <f t="shared" si="16"/>
        <v>0.05</v>
      </c>
      <c r="G108" s="108">
        <f ca="1">IF(B108=0,0,YEAR(TODAY())-'Участки тепловых сетей'!E108)</f>
        <v>14</v>
      </c>
      <c r="H108" s="102">
        <f>IF(B108=0,0,'Участки тепловых сетей'!H108/1000)</f>
        <v>6.2E-2</v>
      </c>
      <c r="I108" s="102">
        <f t="shared" si="17"/>
        <v>1</v>
      </c>
      <c r="J108" s="108">
        <f>IF(B108=0,0,'Участки тепловых сетей'!G108/1000)</f>
        <v>0.1</v>
      </c>
      <c r="K108" s="108">
        <f t="shared" ca="1" si="18"/>
        <v>1</v>
      </c>
      <c r="L108" s="109">
        <f t="shared" ca="1" si="19"/>
        <v>0.05</v>
      </c>
      <c r="M108" s="109">
        <f t="shared" ca="1" si="20"/>
        <v>3.1000000000000003E-3</v>
      </c>
      <c r="N108" s="110">
        <f t="shared" si="21"/>
        <v>6.4003992435034274</v>
      </c>
      <c r="O108" s="110">
        <f t="shared" si="22"/>
        <v>0.15624025345216178</v>
      </c>
      <c r="P108" s="111">
        <f ca="1">_xlfn.MAXIFS($S$4:$S$578,$B$4:$B$578,B108)</f>
        <v>3785.4198736184544</v>
      </c>
      <c r="Q108" s="112">
        <f t="shared" ca="1" si="23"/>
        <v>0.99690480003867898</v>
      </c>
      <c r="S108" s="112">
        <f ca="1">IF(B107=0,0,IF(B108=B107,S107+M108/O108,M108/O108+1))</f>
        <v>2364.7839890195532</v>
      </c>
    </row>
    <row r="109" spans="1:19" x14ac:dyDescent="0.25">
      <c r="A109" s="102">
        <v>106</v>
      </c>
      <c r="B109" s="102" t="str">
        <f>'Участки тепловых сетей'!B109</f>
        <v>Котельная №1 с. Дивеево</v>
      </c>
      <c r="C109" s="102" t="str">
        <f>'Участки тепловых сетей'!C109</f>
        <v>Т24</v>
      </c>
      <c r="D109" s="102" t="str">
        <f>'Участки тепловых сетей'!D109</f>
        <v>Т25</v>
      </c>
      <c r="E109" s="102">
        <f>IF('Участки тепловых сетей'!F109="Подземная канальная или подвальная",2,IF('Участки тепловых сетей'!F109="Подземная бесканальная",2,IF('Участки тепловых сетей'!F109="Надземная",1,0)))</f>
        <v>2</v>
      </c>
      <c r="F109" s="102">
        <f t="shared" si="16"/>
        <v>0.05</v>
      </c>
      <c r="G109" s="108">
        <f ca="1">IF(B109=0,0,YEAR(TODAY())-'Участки тепловых сетей'!E109)</f>
        <v>48</v>
      </c>
      <c r="H109" s="102">
        <f>IF(B109=0,0,'Участки тепловых сетей'!H109/1000)</f>
        <v>0.02</v>
      </c>
      <c r="I109" s="102">
        <f t="shared" si="17"/>
        <v>1</v>
      </c>
      <c r="J109" s="108">
        <f>IF(B109=0,0,'Участки тепловых сетей'!G109/1000)</f>
        <v>0.1</v>
      </c>
      <c r="K109" s="108">
        <f t="shared" ca="1" si="18"/>
        <v>5.5115881903208006</v>
      </c>
      <c r="L109" s="109">
        <f t="shared" ca="1" si="19"/>
        <v>59.217480490249272</v>
      </c>
      <c r="M109" s="109">
        <f t="shared" ca="1" si="20"/>
        <v>1.1843496098049855</v>
      </c>
      <c r="N109" s="110">
        <f t="shared" si="21"/>
        <v>6.4003992435034274</v>
      </c>
      <c r="O109" s="110">
        <f t="shared" si="22"/>
        <v>0.15624025345216178</v>
      </c>
      <c r="P109" s="111">
        <f ca="1">_xlfn.MAXIFS($S$4:$S$578,$B$4:$B$578,B109)</f>
        <v>3785.4198736184544</v>
      </c>
      <c r="Q109" s="112">
        <f t="shared" ca="1" si="23"/>
        <v>0.30594509849649171</v>
      </c>
      <c r="S109" s="112">
        <f ca="1">IF(B108=0,0,IF(B109=B108,S108+M109/O109,M109/O109+1))</f>
        <v>2372.3642993661929</v>
      </c>
    </row>
    <row r="110" spans="1:19" x14ac:dyDescent="0.25">
      <c r="A110" s="102">
        <v>107</v>
      </c>
      <c r="B110" s="102" t="str">
        <f>'Участки тепловых сетей'!B110</f>
        <v>Котельная №1 с. Дивеево</v>
      </c>
      <c r="C110" s="102" t="str">
        <f>'Участки тепловых сетей'!C110</f>
        <v>ТК11</v>
      </c>
      <c r="D110" s="102" t="str">
        <f>'Участки тепловых сетей'!D110</f>
        <v>ТК12</v>
      </c>
      <c r="E110" s="102">
        <f>IF('Участки тепловых сетей'!F110="Подземная канальная или подвальная",2,IF('Участки тепловых сетей'!F110="Подземная бесканальная",2,IF('Участки тепловых сетей'!F110="Надземная",1,0)))</f>
        <v>2</v>
      </c>
      <c r="F110" s="102">
        <f t="shared" si="16"/>
        <v>0.05</v>
      </c>
      <c r="G110" s="108">
        <f ca="1">IF(B110=0,0,YEAR(TODAY())-'Участки тепловых сетей'!E110)</f>
        <v>6</v>
      </c>
      <c r="H110" s="102">
        <f>IF(B110=0,0,'Участки тепловых сетей'!H110/1000)</f>
        <v>1.4999999999999999E-2</v>
      </c>
      <c r="I110" s="102">
        <f t="shared" si="17"/>
        <v>1</v>
      </c>
      <c r="J110" s="108">
        <f>IF(B110=0,0,'Участки тепловых сетей'!G110/1000)</f>
        <v>0.1</v>
      </c>
      <c r="K110" s="108">
        <f t="shared" ca="1" si="18"/>
        <v>1</v>
      </c>
      <c r="L110" s="109">
        <f t="shared" ca="1" si="19"/>
        <v>0.05</v>
      </c>
      <c r="M110" s="109">
        <f t="shared" ca="1" si="20"/>
        <v>7.5000000000000002E-4</v>
      </c>
      <c r="N110" s="110">
        <f t="shared" si="21"/>
        <v>6.4003992435034274</v>
      </c>
      <c r="O110" s="110">
        <f t="shared" si="22"/>
        <v>0.15624025345216178</v>
      </c>
      <c r="P110" s="111">
        <f ca="1">_xlfn.MAXIFS($S$4:$S$578,$B$4:$B$578,B110)</f>
        <v>3785.4198736184544</v>
      </c>
      <c r="Q110" s="112">
        <f t="shared" ca="1" si="23"/>
        <v>0.99925028117970072</v>
      </c>
      <c r="S110" s="112">
        <f ca="1">IF(B109=0,0,IF(B110=B109,S109+M110/O110,M110/O110+1))</f>
        <v>2372.3690996656255</v>
      </c>
    </row>
    <row r="111" spans="1:19" x14ac:dyDescent="0.25">
      <c r="A111" s="102">
        <v>108</v>
      </c>
      <c r="B111" s="102" t="str">
        <f>'Участки тепловых сетей'!B111</f>
        <v>Котельная №1 с. Дивеево</v>
      </c>
      <c r="C111" s="102" t="str">
        <f>'Участки тепловых сетей'!C111</f>
        <v>ТК12</v>
      </c>
      <c r="D111" s="102" t="str">
        <f>'Участки тепловых сетей'!D111</f>
        <v xml:space="preserve">ул. Южная, 15/2 </v>
      </c>
      <c r="E111" s="102">
        <f>IF('Участки тепловых сетей'!F111="Подземная канальная или подвальная",2,IF('Участки тепловых сетей'!F111="Подземная бесканальная",2,IF('Участки тепловых сетей'!F111="Надземная",1,0)))</f>
        <v>2</v>
      </c>
      <c r="F111" s="102">
        <f t="shared" si="16"/>
        <v>0.05</v>
      </c>
      <c r="G111" s="108">
        <f ca="1">IF(B111=0,0,YEAR(TODAY())-'Участки тепловых сетей'!E111)</f>
        <v>6</v>
      </c>
      <c r="H111" s="102">
        <f>IF(B111=0,0,'Участки тепловых сетей'!H111/1000)</f>
        <v>1.7000000000000001E-2</v>
      </c>
      <c r="I111" s="102">
        <f t="shared" si="17"/>
        <v>1</v>
      </c>
      <c r="J111" s="108">
        <f>IF(B111=0,0,'Участки тепловых сетей'!G111/1000)</f>
        <v>0.1</v>
      </c>
      <c r="K111" s="108">
        <f t="shared" ca="1" si="18"/>
        <v>1</v>
      </c>
      <c r="L111" s="109">
        <f t="shared" ca="1" si="19"/>
        <v>0.05</v>
      </c>
      <c r="M111" s="109">
        <f t="shared" ca="1" si="20"/>
        <v>8.5000000000000006E-4</v>
      </c>
      <c r="N111" s="110">
        <f t="shared" si="21"/>
        <v>6.4003992435034274</v>
      </c>
      <c r="O111" s="110">
        <f t="shared" si="22"/>
        <v>0.15624025345216178</v>
      </c>
      <c r="P111" s="111">
        <f ca="1">_xlfn.MAXIFS($S$4:$S$578,$B$4:$B$578,B111)</f>
        <v>3785.4198736184544</v>
      </c>
      <c r="Q111" s="112">
        <f t="shared" ca="1" si="23"/>
        <v>0.99915036114766753</v>
      </c>
      <c r="S111" s="112">
        <f ca="1">IF(B110=0,0,IF(B111=B110,S110+M111/O111,M111/O111+1))</f>
        <v>2372.3745400049825</v>
      </c>
    </row>
    <row r="112" spans="1:19" x14ac:dyDescent="0.25">
      <c r="A112" s="102">
        <v>109</v>
      </c>
      <c r="B112" s="102" t="str">
        <f>'Участки тепловых сетей'!B112</f>
        <v>Котельная №1 с. Дивеево</v>
      </c>
      <c r="C112" s="102" t="str">
        <f>'Участки тепловых сетей'!C112</f>
        <v>Котельная №1 с. Дивеево</v>
      </c>
      <c r="D112" s="102" t="str">
        <f>'Участки тепловых сетей'!D112</f>
        <v>ТК1-ГВС</v>
      </c>
      <c r="E112" s="102">
        <f>IF('Участки тепловых сетей'!F112="Подземная канальная или подвальная",2,IF('Участки тепловых сетей'!F112="Подземная бесканальная",2,IF('Участки тепловых сетей'!F112="Надземная",1,0)))</f>
        <v>2</v>
      </c>
      <c r="F112" s="102">
        <f t="shared" si="16"/>
        <v>0.05</v>
      </c>
      <c r="G112" s="108">
        <f ca="1">IF(B112=0,0,YEAR(TODAY())-'Участки тепловых сетей'!E112)</f>
        <v>17</v>
      </c>
      <c r="H112" s="102">
        <f>IF(B112=0,0,'Участки тепловых сетей'!H112/1000)</f>
        <v>5.0000000000000001E-3</v>
      </c>
      <c r="I112" s="102">
        <f t="shared" si="17"/>
        <v>1</v>
      </c>
      <c r="J112" s="108">
        <f>IF(B112=0,0,'Участки тепловых сетей'!G112/1000)</f>
        <v>0.1</v>
      </c>
      <c r="K112" s="108">
        <f t="shared" ca="1" si="18"/>
        <v>1</v>
      </c>
      <c r="L112" s="109">
        <f t="shared" ca="1" si="19"/>
        <v>0.05</v>
      </c>
      <c r="M112" s="109">
        <f t="shared" ca="1" si="20"/>
        <v>2.5000000000000001E-4</v>
      </c>
      <c r="N112" s="110">
        <f t="shared" si="21"/>
        <v>6.4003992435034274</v>
      </c>
      <c r="O112" s="110">
        <f t="shared" si="22"/>
        <v>0.15624025345216178</v>
      </c>
      <c r="P112" s="111">
        <f ca="1">_xlfn.MAXIFS($S$4:$S$578,$B$4:$B$578,B112)</f>
        <v>3785.4198736184544</v>
      </c>
      <c r="Q112" s="112">
        <f t="shared" ca="1" si="23"/>
        <v>0.99975003124739603</v>
      </c>
      <c r="S112" s="112">
        <f ca="1">IF(B111=0,0,IF(B112=B111,S111+M112/O112,M112/O112+1))</f>
        <v>2372.3761401047932</v>
      </c>
    </row>
    <row r="113" spans="1:19" x14ac:dyDescent="0.25">
      <c r="A113" s="102">
        <v>110</v>
      </c>
      <c r="B113" s="102" t="str">
        <f>'Участки тепловых сетей'!B113</f>
        <v>Котельная №1 с. Дивеево</v>
      </c>
      <c r="C113" s="102" t="str">
        <f>'Участки тепловых сетей'!C113</f>
        <v>ТК1-ГВС</v>
      </c>
      <c r="D113" s="102" t="str">
        <f>'Участки тепловых сетей'!D113</f>
        <v>ТК2-ГВС</v>
      </c>
      <c r="E113" s="102">
        <f>IF('Участки тепловых сетей'!F113="Подземная канальная или подвальная",2,IF('Участки тепловых сетей'!F113="Подземная бесканальная",2,IF('Участки тепловых сетей'!F113="Надземная",1,0)))</f>
        <v>2</v>
      </c>
      <c r="F113" s="102">
        <f t="shared" si="16"/>
        <v>0.05</v>
      </c>
      <c r="G113" s="108">
        <f ca="1">IF(B113=0,0,YEAR(TODAY())-'Участки тепловых сетей'!E113)</f>
        <v>17</v>
      </c>
      <c r="H113" s="102">
        <f>IF(B113=0,0,'Участки тепловых сетей'!H113/1000)</f>
        <v>0.112</v>
      </c>
      <c r="I113" s="102">
        <f t="shared" si="17"/>
        <v>1</v>
      </c>
      <c r="J113" s="108">
        <f>IF(B113=0,0,'Участки тепловых сетей'!G113/1000)</f>
        <v>0.1</v>
      </c>
      <c r="K113" s="108">
        <f t="shared" ca="1" si="18"/>
        <v>1</v>
      </c>
      <c r="L113" s="109">
        <f t="shared" ca="1" si="19"/>
        <v>0.05</v>
      </c>
      <c r="M113" s="109">
        <f t="shared" ca="1" si="20"/>
        <v>5.6000000000000008E-3</v>
      </c>
      <c r="N113" s="110">
        <f t="shared" si="21"/>
        <v>6.4003992435034274</v>
      </c>
      <c r="O113" s="110">
        <f t="shared" si="22"/>
        <v>0.15624025345216178</v>
      </c>
      <c r="P113" s="111">
        <f ca="1">_xlfn.MAXIFS($S$4:$S$578,$B$4:$B$578,B113)</f>
        <v>3785.4198736184544</v>
      </c>
      <c r="Q113" s="112">
        <f t="shared" ca="1" si="23"/>
        <v>0.99441565077159788</v>
      </c>
      <c r="S113" s="112">
        <f ca="1">IF(B112=0,0,IF(B113=B112,S112+M113/O113,M113/O113+1))</f>
        <v>2372.4119823405567</v>
      </c>
    </row>
    <row r="114" spans="1:19" x14ac:dyDescent="0.25">
      <c r="A114" s="102">
        <v>111</v>
      </c>
      <c r="B114" s="102" t="str">
        <f>'Участки тепловых сетей'!B114</f>
        <v>Котельная №1 с. Дивеево</v>
      </c>
      <c r="C114" s="102" t="str">
        <f>'Участки тепловых сетей'!C114</f>
        <v>Т68.2</v>
      </c>
      <c r="D114" s="102" t="str">
        <f>'Участки тепловых сетей'!D114</f>
        <v>Т69</v>
      </c>
      <c r="E114" s="102">
        <f>IF('Участки тепловых сетей'!F114="Подземная канальная или подвальная",2,IF('Участки тепловых сетей'!F114="Подземная бесканальная",2,IF('Участки тепловых сетей'!F114="Надземная",1,0)))</f>
        <v>1</v>
      </c>
      <c r="F114" s="102">
        <f t="shared" si="16"/>
        <v>0.05</v>
      </c>
      <c r="G114" s="108">
        <f ca="1">IF(B114=0,0,YEAR(TODAY())-'Участки тепловых сетей'!E114)</f>
        <v>50</v>
      </c>
      <c r="H114" s="102">
        <f>IF(B114=0,0,'Участки тепловых сетей'!H114/1000)</f>
        <v>0.02</v>
      </c>
      <c r="I114" s="102">
        <f t="shared" si="17"/>
        <v>1</v>
      </c>
      <c r="J114" s="108">
        <f>IF(B114=0,0,'Участки тепловых сетей'!G114/1000)</f>
        <v>8.1000000000000003E-2</v>
      </c>
      <c r="K114" s="108">
        <f t="shared" ca="1" si="18"/>
        <v>6.0912469803517366</v>
      </c>
      <c r="L114" s="109">
        <f t="shared" ca="1" si="19"/>
        <v>180.96680889682807</v>
      </c>
      <c r="M114" s="109">
        <f t="shared" ca="1" si="20"/>
        <v>3.6193361779365616</v>
      </c>
      <c r="N114" s="110">
        <f t="shared" si="21"/>
        <v>5.6205481627436145</v>
      </c>
      <c r="O114" s="110">
        <f t="shared" si="22"/>
        <v>0.1779185892629839</v>
      </c>
      <c r="P114" s="111">
        <f ca="1">_xlfn.MAXIFS($S$4:$S$578,$B$4:$B$578,B114)</f>
        <v>3785.4198736184544</v>
      </c>
      <c r="Q114" s="112">
        <f t="shared" ca="1" si="23"/>
        <v>2.6800461326541406E-2</v>
      </c>
      <c r="S114" s="112">
        <f ca="1">IF(B113=0,0,IF(B114=B113,S113+M114/O114,M114/O114+1))</f>
        <v>2392.7546356458097</v>
      </c>
    </row>
    <row r="115" spans="1:19" x14ac:dyDescent="0.25">
      <c r="A115" s="102">
        <v>112</v>
      </c>
      <c r="B115" s="102" t="str">
        <f>'Участки тепловых сетей'!B115</f>
        <v>Котельная №1 с. Дивеево</v>
      </c>
      <c r="C115" s="102" t="str">
        <f>'Участки тепловых сетей'!C115</f>
        <v>Т63</v>
      </c>
      <c r="D115" s="102" t="str">
        <f>'Участки тепловых сетей'!D115</f>
        <v>Т66</v>
      </c>
      <c r="E115" s="102">
        <f>IF('Участки тепловых сетей'!F115="Подземная канальная или подвальная",2,IF('Участки тепловых сетей'!F115="Подземная бесканальная",2,IF('Участки тепловых сетей'!F115="Надземная",1,0)))</f>
        <v>1</v>
      </c>
      <c r="F115" s="102">
        <f t="shared" si="16"/>
        <v>0.05</v>
      </c>
      <c r="G115" s="108">
        <f ca="1">IF(B115=0,0,YEAR(TODAY())-'Участки тепловых сетей'!E115)</f>
        <v>50</v>
      </c>
      <c r="H115" s="102">
        <f>IF(B115=0,0,'Участки тепловых сетей'!H115/1000)</f>
        <v>4.4999999999999998E-2</v>
      </c>
      <c r="I115" s="102">
        <f t="shared" si="17"/>
        <v>1</v>
      </c>
      <c r="J115" s="108">
        <f>IF(B115=0,0,'Участки тепловых сетей'!G115/1000)</f>
        <v>8.1000000000000003E-2</v>
      </c>
      <c r="K115" s="108">
        <f t="shared" ca="1" si="18"/>
        <v>6.0912469803517366</v>
      </c>
      <c r="L115" s="109">
        <f t="shared" ca="1" si="19"/>
        <v>180.96680889682807</v>
      </c>
      <c r="M115" s="109">
        <f t="shared" ca="1" si="20"/>
        <v>8.1435064003572624</v>
      </c>
      <c r="N115" s="110">
        <f t="shared" si="21"/>
        <v>5.6205481627436145</v>
      </c>
      <c r="O115" s="110">
        <f t="shared" si="22"/>
        <v>0.1779185892629839</v>
      </c>
      <c r="P115" s="111">
        <f ca="1">_xlfn.MAXIFS($S$4:$S$578,$B$4:$B$578,B115)</f>
        <v>3785.4198736184544</v>
      </c>
      <c r="Q115" s="112">
        <f t="shared" ca="1" si="23"/>
        <v>2.9061639218273122E-4</v>
      </c>
      <c r="S115" s="112">
        <f ca="1">IF(B114=0,0,IF(B115=B114,S114+M115/O115,M115/O115+1))</f>
        <v>2438.5256055826285</v>
      </c>
    </row>
    <row r="116" spans="1:19" x14ac:dyDescent="0.25">
      <c r="A116" s="102">
        <v>113</v>
      </c>
      <c r="B116" s="102" t="str">
        <f>'Участки тепловых сетей'!B116</f>
        <v>Котельная №1 с. Дивеево</v>
      </c>
      <c r="C116" s="102" t="str">
        <f>'Участки тепловых сетей'!C116</f>
        <v>Т66.1</v>
      </c>
      <c r="D116" s="102" t="str">
        <f>'Участки тепловых сетей'!D116</f>
        <v>Т66.2</v>
      </c>
      <c r="E116" s="102">
        <f>IF('Участки тепловых сетей'!F116="Подземная канальная или подвальная",2,IF('Участки тепловых сетей'!F116="Подземная бесканальная",2,IF('Участки тепловых сетей'!F116="Надземная",1,0)))</f>
        <v>1</v>
      </c>
      <c r="F116" s="102">
        <f t="shared" si="16"/>
        <v>0.05</v>
      </c>
      <c r="G116" s="108">
        <f ca="1">IF(B116=0,0,YEAR(TODAY())-'Участки тепловых сетей'!E116)</f>
        <v>50</v>
      </c>
      <c r="H116" s="102">
        <f>IF(B116=0,0,'Участки тепловых сетей'!H116/1000)</f>
        <v>1.4999999999999999E-2</v>
      </c>
      <c r="I116" s="102">
        <f t="shared" si="17"/>
        <v>1</v>
      </c>
      <c r="J116" s="108">
        <f>IF(B116=0,0,'Участки тепловых сетей'!G116/1000)</f>
        <v>8.1000000000000003E-2</v>
      </c>
      <c r="K116" s="108">
        <f t="shared" ca="1" si="18"/>
        <v>6.0912469803517366</v>
      </c>
      <c r="L116" s="109">
        <f t="shared" ca="1" si="19"/>
        <v>180.96680889682807</v>
      </c>
      <c r="M116" s="109">
        <f t="shared" ca="1" si="20"/>
        <v>2.7145021334524211</v>
      </c>
      <c r="N116" s="110">
        <f t="shared" si="21"/>
        <v>5.6205481627436145</v>
      </c>
      <c r="O116" s="110">
        <f t="shared" si="22"/>
        <v>0.1779185892629839</v>
      </c>
      <c r="P116" s="111">
        <f ca="1">_xlfn.MAXIFS($S$4:$S$578,$B$4:$B$578,B116)</f>
        <v>3785.4198736184544</v>
      </c>
      <c r="Q116" s="112">
        <f t="shared" ca="1" si="23"/>
        <v>6.6237922444968581E-2</v>
      </c>
      <c r="S116" s="112">
        <f ca="1">IF(B115=0,0,IF(B116=B115,S115+M116/O116,M116/O116+1))</f>
        <v>2453.7825955615681</v>
      </c>
    </row>
    <row r="117" spans="1:19" x14ac:dyDescent="0.25">
      <c r="A117" s="102">
        <v>114</v>
      </c>
      <c r="B117" s="102" t="str">
        <f>'Участки тепловых сетей'!B117</f>
        <v>Котельная №1 с. Дивеево</v>
      </c>
      <c r="C117" s="102" t="str">
        <f>'Участки тепловых сетей'!C117</f>
        <v>Т66.3</v>
      </c>
      <c r="D117" s="102" t="str">
        <f>'Участки тепловых сетей'!D117</f>
        <v>Т66.4</v>
      </c>
      <c r="E117" s="102">
        <f>IF('Участки тепловых сетей'!F117="Подземная канальная или подвальная",2,IF('Участки тепловых сетей'!F117="Подземная бесканальная",2,IF('Участки тепловых сетей'!F117="Надземная",1,0)))</f>
        <v>1</v>
      </c>
      <c r="F117" s="102">
        <f t="shared" si="16"/>
        <v>0.05</v>
      </c>
      <c r="G117" s="108">
        <f ca="1">IF(B117=0,0,YEAR(TODAY())-'Участки тепловых сетей'!E117)</f>
        <v>50</v>
      </c>
      <c r="H117" s="102">
        <f>IF(B117=0,0,'Участки тепловых сетей'!H117/1000)</f>
        <v>3.4000000000000002E-2</v>
      </c>
      <c r="I117" s="102">
        <f t="shared" si="17"/>
        <v>1</v>
      </c>
      <c r="J117" s="108">
        <f>IF(B117=0,0,'Участки тепловых сетей'!G117/1000)</f>
        <v>8.1000000000000003E-2</v>
      </c>
      <c r="K117" s="108">
        <f t="shared" ca="1" si="18"/>
        <v>6.0912469803517366</v>
      </c>
      <c r="L117" s="109">
        <f t="shared" ca="1" si="19"/>
        <v>180.96680889682807</v>
      </c>
      <c r="M117" s="109">
        <f t="shared" ca="1" si="20"/>
        <v>6.1528715024921548</v>
      </c>
      <c r="N117" s="110">
        <f t="shared" si="21"/>
        <v>5.6205481627436145</v>
      </c>
      <c r="O117" s="110">
        <f t="shared" si="22"/>
        <v>0.1779185892629839</v>
      </c>
      <c r="P117" s="111">
        <f ca="1">_xlfn.MAXIFS($S$4:$S$578,$B$4:$B$578,B117)</f>
        <v>3785.4198736184544</v>
      </c>
      <c r="Q117" s="112">
        <f t="shared" ca="1" si="23"/>
        <v>2.1273642592453293E-3</v>
      </c>
      <c r="S117" s="112">
        <f ca="1">IF(B116=0,0,IF(B117=B116,S116+M117/O117,M117/O117+1))</f>
        <v>2488.3651061804981</v>
      </c>
    </row>
    <row r="118" spans="1:19" x14ac:dyDescent="0.25">
      <c r="A118" s="102">
        <v>115</v>
      </c>
      <c r="B118" s="102" t="str">
        <f>'Участки тепловых сетей'!B118</f>
        <v>Котельная №1 с. Дивеево</v>
      </c>
      <c r="C118" s="102" t="str">
        <f>'Участки тепловых сетей'!C118</f>
        <v>Т67</v>
      </c>
      <c r="D118" s="102" t="str">
        <f>'Участки тепловых сетей'!D118</f>
        <v>Т67.1</v>
      </c>
      <c r="E118" s="102">
        <f>IF('Участки тепловых сетей'!F118="Подземная канальная или подвальная",2,IF('Участки тепловых сетей'!F118="Подземная бесканальная",2,IF('Участки тепловых сетей'!F118="Надземная",1,0)))</f>
        <v>1</v>
      </c>
      <c r="F118" s="102">
        <f t="shared" si="16"/>
        <v>0.05</v>
      </c>
      <c r="G118" s="108">
        <f ca="1">IF(B118=0,0,YEAR(TODAY())-'Участки тепловых сетей'!E118)</f>
        <v>50</v>
      </c>
      <c r="H118" s="102">
        <f>IF(B118=0,0,'Участки тепловых сетей'!H118/1000)</f>
        <v>1.2999999999999999E-2</v>
      </c>
      <c r="I118" s="102">
        <f t="shared" si="17"/>
        <v>1</v>
      </c>
      <c r="J118" s="108">
        <f>IF(B118=0,0,'Участки тепловых сетей'!G118/1000)</f>
        <v>8.1000000000000003E-2</v>
      </c>
      <c r="K118" s="108">
        <f t="shared" ca="1" si="18"/>
        <v>6.0912469803517366</v>
      </c>
      <c r="L118" s="109">
        <f t="shared" ca="1" si="19"/>
        <v>180.96680889682807</v>
      </c>
      <c r="M118" s="109">
        <f t="shared" ca="1" si="20"/>
        <v>2.3525685156587648</v>
      </c>
      <c r="N118" s="110">
        <f t="shared" si="21"/>
        <v>5.6205481627436145</v>
      </c>
      <c r="O118" s="110">
        <f t="shared" si="22"/>
        <v>0.1779185892629839</v>
      </c>
      <c r="P118" s="111">
        <f ca="1">_xlfn.MAXIFS($S$4:$S$578,$B$4:$B$578,B118)</f>
        <v>3785.4198736184544</v>
      </c>
      <c r="Q118" s="112">
        <f t="shared" ca="1" si="23"/>
        <v>9.5124519348051648E-2</v>
      </c>
      <c r="S118" s="112">
        <f ca="1">IF(B117=0,0,IF(B118=B117,S117+M118/O118,M118/O118+1))</f>
        <v>2501.5878308289125</v>
      </c>
    </row>
    <row r="119" spans="1:19" x14ac:dyDescent="0.25">
      <c r="A119" s="102">
        <v>116</v>
      </c>
      <c r="B119" s="102" t="str">
        <f>'Участки тепловых сетей'!B119</f>
        <v>Котельная №1 с. Дивеево</v>
      </c>
      <c r="C119" s="102" t="str">
        <f>'Участки тепловых сетей'!C119</f>
        <v>Т67.2</v>
      </c>
      <c r="D119" s="102" t="str">
        <f>'Участки тепловых сетей'!D119</f>
        <v>Т67.3</v>
      </c>
      <c r="E119" s="102">
        <f>IF('Участки тепловых сетей'!F119="Подземная канальная или подвальная",2,IF('Участки тепловых сетей'!F119="Подземная бесканальная",2,IF('Участки тепловых сетей'!F119="Надземная",1,0)))</f>
        <v>1</v>
      </c>
      <c r="F119" s="102">
        <f t="shared" si="16"/>
        <v>0.05</v>
      </c>
      <c r="G119" s="108">
        <f ca="1">IF(B119=0,0,YEAR(TODAY())-'Участки тепловых сетей'!E119)</f>
        <v>50</v>
      </c>
      <c r="H119" s="102">
        <f>IF(B119=0,0,'Участки тепловых сетей'!H119/1000)</f>
        <v>8.0000000000000002E-3</v>
      </c>
      <c r="I119" s="102">
        <f t="shared" si="17"/>
        <v>1</v>
      </c>
      <c r="J119" s="108">
        <f>IF(B119=0,0,'Участки тепловых сетей'!G119/1000)</f>
        <v>8.1000000000000003E-2</v>
      </c>
      <c r="K119" s="108">
        <f t="shared" ca="1" si="18"/>
        <v>6.0912469803517366</v>
      </c>
      <c r="L119" s="109">
        <f t="shared" ca="1" si="19"/>
        <v>180.96680889682807</v>
      </c>
      <c r="M119" s="109">
        <f t="shared" ca="1" si="20"/>
        <v>1.4477344711746245</v>
      </c>
      <c r="N119" s="110">
        <f t="shared" si="21"/>
        <v>5.6205481627436145</v>
      </c>
      <c r="O119" s="110">
        <f t="shared" si="22"/>
        <v>0.1779185892629839</v>
      </c>
      <c r="P119" s="111">
        <f ca="1">_xlfn.MAXIFS($S$4:$S$578,$B$4:$B$578,B119)</f>
        <v>3785.4198736184544</v>
      </c>
      <c r="Q119" s="112">
        <f t="shared" ca="1" si="23"/>
        <v>0.23510231627808628</v>
      </c>
      <c r="S119" s="112">
        <f ca="1">IF(B118=0,0,IF(B119=B118,S118+M119/O119,M119/O119+1))</f>
        <v>2509.7248921510136</v>
      </c>
    </row>
    <row r="120" spans="1:19" x14ac:dyDescent="0.25">
      <c r="A120" s="102">
        <v>117</v>
      </c>
      <c r="B120" s="102" t="str">
        <f>'Участки тепловых сетей'!B120</f>
        <v>Котельная №1 с. Дивеево</v>
      </c>
      <c r="C120" s="102" t="str">
        <f>'Участки тепловых сетей'!C120</f>
        <v>Т67.4</v>
      </c>
      <c r="D120" s="102" t="str">
        <f>'Участки тепловых сетей'!D120</f>
        <v>Т67.5</v>
      </c>
      <c r="E120" s="102">
        <f>IF('Участки тепловых сетей'!F120="Подземная канальная или подвальная",2,IF('Участки тепловых сетей'!F120="Подземная бесканальная",2,IF('Участки тепловых сетей'!F120="Надземная",1,0)))</f>
        <v>1</v>
      </c>
      <c r="F120" s="102">
        <f t="shared" si="16"/>
        <v>0.05</v>
      </c>
      <c r="G120" s="108">
        <f ca="1">IF(B120=0,0,YEAR(TODAY())-'Участки тепловых сетей'!E120)</f>
        <v>50</v>
      </c>
      <c r="H120" s="102">
        <f>IF(B120=0,0,'Участки тепловых сетей'!H120/1000)</f>
        <v>1.2E-2</v>
      </c>
      <c r="I120" s="102">
        <f t="shared" si="17"/>
        <v>1</v>
      </c>
      <c r="J120" s="108">
        <f>IF(B120=0,0,'Участки тепловых сетей'!G120/1000)</f>
        <v>8.1000000000000003E-2</v>
      </c>
      <c r="K120" s="108">
        <f t="shared" ca="1" si="18"/>
        <v>6.0912469803517366</v>
      </c>
      <c r="L120" s="109">
        <f t="shared" ca="1" si="19"/>
        <v>180.96680889682807</v>
      </c>
      <c r="M120" s="109">
        <f t="shared" ca="1" si="20"/>
        <v>2.1716017067619369</v>
      </c>
      <c r="N120" s="110">
        <f t="shared" si="21"/>
        <v>5.6205481627436145</v>
      </c>
      <c r="O120" s="110">
        <f t="shared" si="22"/>
        <v>0.1779185892629839</v>
      </c>
      <c r="P120" s="111">
        <f ca="1">_xlfn.MAXIFS($S$4:$S$578,$B$4:$B$578,B120)</f>
        <v>3785.4198736184544</v>
      </c>
      <c r="Q120" s="112">
        <f t="shared" ca="1" si="23"/>
        <v>0.11399488423091927</v>
      </c>
      <c r="S120" s="112">
        <f ca="1">IF(B119=0,0,IF(B120=B119,S119+M120/O120,M120/O120+1))</f>
        <v>2521.9304841341655</v>
      </c>
    </row>
    <row r="121" spans="1:19" x14ac:dyDescent="0.25">
      <c r="A121" s="102">
        <v>118</v>
      </c>
      <c r="B121" s="102" t="str">
        <f>'Участки тепловых сетей'!B121</f>
        <v>Котельная №1 с. Дивеево</v>
      </c>
      <c r="C121" s="102" t="str">
        <f>'Участки тепловых сетей'!C121</f>
        <v>Т68</v>
      </c>
      <c r="D121" s="102" t="str">
        <f>'Участки тепловых сетей'!D121</f>
        <v>Т68.1</v>
      </c>
      <c r="E121" s="102">
        <f>IF('Участки тепловых сетей'!F121="Подземная канальная или подвальная",2,IF('Участки тепловых сетей'!F121="Подземная бесканальная",2,IF('Участки тепловых сетей'!F121="Надземная",1,0)))</f>
        <v>1</v>
      </c>
      <c r="F121" s="102">
        <f t="shared" si="16"/>
        <v>0.05</v>
      </c>
      <c r="G121" s="108">
        <f ca="1">IF(B121=0,0,YEAR(TODAY())-'Участки тепловых сетей'!E121)</f>
        <v>50</v>
      </c>
      <c r="H121" s="102">
        <f>IF(B121=0,0,'Участки тепловых сетей'!H121/1000)</f>
        <v>0.02</v>
      </c>
      <c r="I121" s="102">
        <f t="shared" si="17"/>
        <v>1</v>
      </c>
      <c r="J121" s="108">
        <f>IF(B121=0,0,'Участки тепловых сетей'!G121/1000)</f>
        <v>8.1000000000000003E-2</v>
      </c>
      <c r="K121" s="108">
        <f t="shared" ca="1" si="18"/>
        <v>6.0912469803517366</v>
      </c>
      <c r="L121" s="109">
        <f t="shared" ca="1" si="19"/>
        <v>180.96680889682807</v>
      </c>
      <c r="M121" s="109">
        <f t="shared" ca="1" si="20"/>
        <v>3.6193361779365616</v>
      </c>
      <c r="N121" s="110">
        <f t="shared" si="21"/>
        <v>5.6205481627436145</v>
      </c>
      <c r="O121" s="110">
        <f t="shared" si="22"/>
        <v>0.1779185892629839</v>
      </c>
      <c r="P121" s="111">
        <f ca="1">_xlfn.MAXIFS($S$4:$S$578,$B$4:$B$578,B121)</f>
        <v>3785.4198736184544</v>
      </c>
      <c r="Q121" s="112">
        <f t="shared" ca="1" si="23"/>
        <v>2.6800461326541406E-2</v>
      </c>
      <c r="S121" s="112">
        <f ca="1">IF(B120=0,0,IF(B121=B120,S120+M121/O121,M121/O121+1))</f>
        <v>2542.2731374394184</v>
      </c>
    </row>
    <row r="122" spans="1:19" x14ac:dyDescent="0.25">
      <c r="A122" s="102">
        <v>119</v>
      </c>
      <c r="B122" s="102" t="str">
        <f>'Участки тепловых сетей'!B122</f>
        <v>Котельная №1 с. Дивеево</v>
      </c>
      <c r="C122" s="102" t="str">
        <f>'Участки тепловых сетей'!C122</f>
        <v>Т10</v>
      </c>
      <c r="D122" s="102" t="str">
        <f>'Участки тепловых сетей'!D122</f>
        <v>Т30</v>
      </c>
      <c r="E122" s="102">
        <f>IF('Участки тепловых сетей'!F122="Подземная канальная или подвальная",2,IF('Участки тепловых сетей'!F122="Подземная бесканальная",2,IF('Участки тепловых сетей'!F122="Надземная",1,0)))</f>
        <v>2</v>
      </c>
      <c r="F122" s="102">
        <f t="shared" si="16"/>
        <v>0.05</v>
      </c>
      <c r="G122" s="108">
        <f ca="1">IF(B122=0,0,YEAR(TODAY())-'Участки тепловых сетей'!E122)</f>
        <v>50</v>
      </c>
      <c r="H122" s="102">
        <f>IF(B122=0,0,'Участки тепловых сетей'!H122/1000)</f>
        <v>8.5999999999999993E-2</v>
      </c>
      <c r="I122" s="102">
        <f t="shared" si="17"/>
        <v>1</v>
      </c>
      <c r="J122" s="108">
        <f>IF(B122=0,0,'Участки тепловых сетей'!G122/1000)</f>
        <v>8.1000000000000003E-2</v>
      </c>
      <c r="K122" s="108">
        <f t="shared" ca="1" si="18"/>
        <v>6.0912469803517366</v>
      </c>
      <c r="L122" s="109">
        <f t="shared" ca="1" si="19"/>
        <v>180.96680889682807</v>
      </c>
      <c r="M122" s="109">
        <f t="shared" ca="1" si="20"/>
        <v>15.563145565127213</v>
      </c>
      <c r="N122" s="110">
        <f t="shared" si="21"/>
        <v>5.6205481627436145</v>
      </c>
      <c r="O122" s="110">
        <f t="shared" si="22"/>
        <v>0.1779185892629839</v>
      </c>
      <c r="P122" s="111">
        <f ca="1">_xlfn.MAXIFS($S$4:$S$578,$B$4:$B$578,B122)</f>
        <v>3785.4198736184544</v>
      </c>
      <c r="Q122" s="112">
        <f t="shared" ca="1" si="23"/>
        <v>1.7418540394074801E-7</v>
      </c>
      <c r="S122" s="112">
        <f ca="1">IF(B121=0,0,IF(B122=B121,S121+M122/O122,M122/O122+1))</f>
        <v>2629.7465466520057</v>
      </c>
    </row>
    <row r="123" spans="1:19" x14ac:dyDescent="0.25">
      <c r="A123" s="102">
        <v>120</v>
      </c>
      <c r="B123" s="102" t="str">
        <f>'Участки тепловых сетей'!B123</f>
        <v>Котельная №1 с. Дивеево</v>
      </c>
      <c r="C123" s="102" t="str">
        <f>'Участки тепловых сетей'!C123</f>
        <v>Т67.5</v>
      </c>
      <c r="D123" s="102" t="str">
        <f>'Участки тепловых сетей'!D123</f>
        <v>Т68</v>
      </c>
      <c r="E123" s="102">
        <f>IF('Участки тепловых сетей'!F123="Подземная канальная или подвальная",2,IF('Участки тепловых сетей'!F123="Подземная бесканальная",2,IF('Участки тепловых сетей'!F123="Надземная",1,0)))</f>
        <v>2</v>
      </c>
      <c r="F123" s="102">
        <f t="shared" si="16"/>
        <v>0.05</v>
      </c>
      <c r="G123" s="108">
        <f ca="1">IF(B123=0,0,YEAR(TODAY())-'Участки тепловых сетей'!E123)</f>
        <v>50</v>
      </c>
      <c r="H123" s="102">
        <f>IF(B123=0,0,'Участки тепловых сетей'!H123/1000)</f>
        <v>5.0000000000000001E-3</v>
      </c>
      <c r="I123" s="102">
        <f t="shared" si="17"/>
        <v>1</v>
      </c>
      <c r="J123" s="108">
        <f>IF(B123=0,0,'Участки тепловых сетей'!G123/1000)</f>
        <v>8.1000000000000003E-2</v>
      </c>
      <c r="K123" s="108">
        <f t="shared" ca="1" si="18"/>
        <v>6.0912469803517366</v>
      </c>
      <c r="L123" s="109">
        <f t="shared" ca="1" si="19"/>
        <v>180.96680889682807</v>
      </c>
      <c r="M123" s="109">
        <f t="shared" ca="1" si="20"/>
        <v>0.9048340444841404</v>
      </c>
      <c r="N123" s="110">
        <f t="shared" si="21"/>
        <v>5.6205481627436145</v>
      </c>
      <c r="O123" s="110">
        <f t="shared" si="22"/>
        <v>0.1779185892629839</v>
      </c>
      <c r="P123" s="111">
        <f ca="1">_xlfn.MAXIFS($S$4:$S$578,$B$4:$B$578,B123)</f>
        <v>3785.4198736184544</v>
      </c>
      <c r="Q123" s="112">
        <f t="shared" ca="1" si="23"/>
        <v>0.40460902663134729</v>
      </c>
      <c r="S123" s="112">
        <f ca="1">IF(B122=0,0,IF(B123=B122,S122+M123/O123,M123/O123+1))</f>
        <v>2634.832209978319</v>
      </c>
    </row>
    <row r="124" spans="1:19" x14ac:dyDescent="0.25">
      <c r="A124" s="102">
        <v>121</v>
      </c>
      <c r="B124" s="102" t="str">
        <f>'Участки тепловых сетей'!B124</f>
        <v>Котельная №1 с. Дивеево</v>
      </c>
      <c r="C124" s="102" t="str">
        <f>'Участки тепловых сетей'!C124</f>
        <v>Т66</v>
      </c>
      <c r="D124" s="102" t="str">
        <f>'Участки тепловых сетей'!D124</f>
        <v>Т66.1</v>
      </c>
      <c r="E124" s="102">
        <f>IF('Участки тепловых сетей'!F124="Подземная канальная или подвальная",2,IF('Участки тепловых сетей'!F124="Подземная бесканальная",2,IF('Участки тепловых сетей'!F124="Надземная",1,0)))</f>
        <v>2</v>
      </c>
      <c r="F124" s="102">
        <f t="shared" si="16"/>
        <v>0.05</v>
      </c>
      <c r="G124" s="108">
        <f ca="1">IF(B124=0,0,YEAR(TODAY())-'Участки тепловых сетей'!E124)</f>
        <v>50</v>
      </c>
      <c r="H124" s="102">
        <f>IF(B124=0,0,'Участки тепловых сетей'!H124/1000)</f>
        <v>4.0000000000000001E-3</v>
      </c>
      <c r="I124" s="102">
        <f t="shared" si="17"/>
        <v>1</v>
      </c>
      <c r="J124" s="108">
        <f>IF(B124=0,0,'Участки тепловых сетей'!G124/1000)</f>
        <v>8.1000000000000003E-2</v>
      </c>
      <c r="K124" s="108">
        <f t="shared" ca="1" si="18"/>
        <v>6.0912469803517366</v>
      </c>
      <c r="L124" s="109">
        <f t="shared" ca="1" si="19"/>
        <v>180.96680889682807</v>
      </c>
      <c r="M124" s="109">
        <f t="shared" ca="1" si="20"/>
        <v>0.72386723558731225</v>
      </c>
      <c r="N124" s="110">
        <f t="shared" si="21"/>
        <v>5.6205481627436145</v>
      </c>
      <c r="O124" s="110">
        <f t="shared" si="22"/>
        <v>0.1779185892629839</v>
      </c>
      <c r="P124" s="111">
        <f ca="1">_xlfn.MAXIFS($S$4:$S$578,$B$4:$B$578,B124)</f>
        <v>3785.4198736184544</v>
      </c>
      <c r="Q124" s="112">
        <f t="shared" ca="1" si="23"/>
        <v>0.48487350544042546</v>
      </c>
      <c r="S124" s="112">
        <f ca="1">IF(B123=0,0,IF(B124=B123,S123+M124/O124,M124/O124+1))</f>
        <v>2638.9007406393698</v>
      </c>
    </row>
    <row r="125" spans="1:19" x14ac:dyDescent="0.25">
      <c r="A125" s="102">
        <v>122</v>
      </c>
      <c r="B125" s="102" t="str">
        <f>'Участки тепловых сетей'!B125</f>
        <v>Котельная №1 с. Дивеево</v>
      </c>
      <c r="C125" s="102" t="str">
        <f>'Участки тепловых сетей'!C125</f>
        <v>Т66.2</v>
      </c>
      <c r="D125" s="102" t="str">
        <f>'Участки тепловых сетей'!D125</f>
        <v>Т66.3</v>
      </c>
      <c r="E125" s="102">
        <f>IF('Участки тепловых сетей'!F125="Подземная канальная или подвальная",2,IF('Участки тепловых сетей'!F125="Подземная бесканальная",2,IF('Участки тепловых сетей'!F125="Надземная",1,0)))</f>
        <v>2</v>
      </c>
      <c r="F125" s="102">
        <f t="shared" si="16"/>
        <v>0.05</v>
      </c>
      <c r="G125" s="108">
        <f ca="1">IF(B125=0,0,YEAR(TODAY())-'Участки тепловых сетей'!E125)</f>
        <v>50</v>
      </c>
      <c r="H125" s="102">
        <f>IF(B125=0,0,'Участки тепловых сетей'!H125/1000)</f>
        <v>5.0000000000000001E-3</v>
      </c>
      <c r="I125" s="102">
        <f t="shared" si="17"/>
        <v>1</v>
      </c>
      <c r="J125" s="108">
        <f>IF(B125=0,0,'Участки тепловых сетей'!G125/1000)</f>
        <v>8.1000000000000003E-2</v>
      </c>
      <c r="K125" s="108">
        <f t="shared" ca="1" si="18"/>
        <v>6.0912469803517366</v>
      </c>
      <c r="L125" s="109">
        <f t="shared" ca="1" si="19"/>
        <v>180.96680889682807</v>
      </c>
      <c r="M125" s="109">
        <f t="shared" ca="1" si="20"/>
        <v>0.9048340444841404</v>
      </c>
      <c r="N125" s="110">
        <f t="shared" si="21"/>
        <v>5.6205481627436145</v>
      </c>
      <c r="O125" s="110">
        <f t="shared" si="22"/>
        <v>0.1779185892629839</v>
      </c>
      <c r="P125" s="111">
        <f ca="1">_xlfn.MAXIFS($S$4:$S$578,$B$4:$B$578,B125)</f>
        <v>3785.4198736184544</v>
      </c>
      <c r="Q125" s="112">
        <f t="shared" ca="1" si="23"/>
        <v>0.40460902663134729</v>
      </c>
      <c r="S125" s="112">
        <f ca="1">IF(B124=0,0,IF(B125=B124,S124+M125/O125,M125/O125+1))</f>
        <v>2643.9864039656832</v>
      </c>
    </row>
    <row r="126" spans="1:19" x14ac:dyDescent="0.25">
      <c r="A126" s="102">
        <v>123</v>
      </c>
      <c r="B126" s="102" t="str">
        <f>'Участки тепловых сетей'!B126</f>
        <v>Котельная №1 с. Дивеево</v>
      </c>
      <c r="C126" s="102" t="str">
        <f>'Участки тепловых сетей'!C126</f>
        <v>Т66.4</v>
      </c>
      <c r="D126" s="102" t="str">
        <f>'Участки тепловых сетей'!D126</f>
        <v xml:space="preserve">Т67 </v>
      </c>
      <c r="E126" s="102">
        <f>IF('Участки тепловых сетей'!F126="Подземная канальная или подвальная",2,IF('Участки тепловых сетей'!F126="Подземная бесканальная",2,IF('Участки тепловых сетей'!F126="Надземная",1,0)))</f>
        <v>2</v>
      </c>
      <c r="F126" s="102">
        <f t="shared" si="16"/>
        <v>0.05</v>
      </c>
      <c r="G126" s="108">
        <f ca="1">IF(B126=0,0,YEAR(TODAY())-'Участки тепловых сетей'!E126)</f>
        <v>50</v>
      </c>
      <c r="H126" s="102">
        <f>IF(B126=0,0,'Участки тепловых сетей'!H126/1000)</f>
        <v>4.0000000000000001E-3</v>
      </c>
      <c r="I126" s="102">
        <f t="shared" si="17"/>
        <v>1</v>
      </c>
      <c r="J126" s="108">
        <f>IF(B126=0,0,'Участки тепловых сетей'!G126/1000)</f>
        <v>8.1000000000000003E-2</v>
      </c>
      <c r="K126" s="108">
        <f t="shared" ca="1" si="18"/>
        <v>6.0912469803517366</v>
      </c>
      <c r="L126" s="109">
        <f t="shared" ca="1" si="19"/>
        <v>180.96680889682807</v>
      </c>
      <c r="M126" s="109">
        <f t="shared" ca="1" si="20"/>
        <v>0.72386723558731225</v>
      </c>
      <c r="N126" s="110">
        <f t="shared" si="21"/>
        <v>5.6205481627436145</v>
      </c>
      <c r="O126" s="110">
        <f t="shared" si="22"/>
        <v>0.1779185892629839</v>
      </c>
      <c r="P126" s="111">
        <f ca="1">_xlfn.MAXIFS($S$4:$S$578,$B$4:$B$578,B126)</f>
        <v>3785.4198736184544</v>
      </c>
      <c r="Q126" s="112">
        <f t="shared" ca="1" si="23"/>
        <v>0.48487350544042546</v>
      </c>
      <c r="S126" s="112">
        <f ca="1">IF(B125=0,0,IF(B126=B125,S125+M126/O126,M126/O126+1))</f>
        <v>2648.0549346267339</v>
      </c>
    </row>
    <row r="127" spans="1:19" x14ac:dyDescent="0.25">
      <c r="A127" s="102">
        <v>124</v>
      </c>
      <c r="B127" s="102" t="str">
        <f>'Участки тепловых сетей'!B127</f>
        <v>Котельная №1 с. Дивеево</v>
      </c>
      <c r="C127" s="102" t="str">
        <f>'Участки тепловых сетей'!C127</f>
        <v>Т67.1</v>
      </c>
      <c r="D127" s="102" t="str">
        <f>'Участки тепловых сетей'!D127</f>
        <v xml:space="preserve">Т67.2 </v>
      </c>
      <c r="E127" s="102">
        <f>IF('Участки тепловых сетей'!F127="Подземная канальная или подвальная",2,IF('Участки тепловых сетей'!F127="Подземная бесканальная",2,IF('Участки тепловых сетей'!F127="Надземная",1,0)))</f>
        <v>2</v>
      </c>
      <c r="F127" s="102">
        <f t="shared" si="16"/>
        <v>0.05</v>
      </c>
      <c r="G127" s="108">
        <f ca="1">IF(B127=0,0,YEAR(TODAY())-'Участки тепловых сетей'!E127)</f>
        <v>50</v>
      </c>
      <c r="H127" s="102">
        <f>IF(B127=0,0,'Участки тепловых сетей'!H127/1000)</f>
        <v>5.0000000000000001E-3</v>
      </c>
      <c r="I127" s="102">
        <f t="shared" si="17"/>
        <v>1</v>
      </c>
      <c r="J127" s="108">
        <f>IF(B127=0,0,'Участки тепловых сетей'!G127/1000)</f>
        <v>8.1000000000000003E-2</v>
      </c>
      <c r="K127" s="108">
        <f t="shared" ca="1" si="18"/>
        <v>6.0912469803517366</v>
      </c>
      <c r="L127" s="109">
        <f t="shared" ca="1" si="19"/>
        <v>180.96680889682807</v>
      </c>
      <c r="M127" s="109">
        <f t="shared" ca="1" si="20"/>
        <v>0.9048340444841404</v>
      </c>
      <c r="N127" s="110">
        <f t="shared" si="21"/>
        <v>5.6205481627436145</v>
      </c>
      <c r="O127" s="110">
        <f t="shared" si="22"/>
        <v>0.1779185892629839</v>
      </c>
      <c r="P127" s="111">
        <f ca="1">_xlfn.MAXIFS($S$4:$S$578,$B$4:$B$578,B127)</f>
        <v>3785.4198736184544</v>
      </c>
      <c r="Q127" s="112">
        <f t="shared" ca="1" si="23"/>
        <v>0.40460902663134729</v>
      </c>
      <c r="S127" s="112">
        <f ca="1">IF(B126=0,0,IF(B127=B126,S126+M127/O127,M127/O127+1))</f>
        <v>2653.1405979530473</v>
      </c>
    </row>
    <row r="128" spans="1:19" x14ac:dyDescent="0.25">
      <c r="A128" s="102">
        <v>125</v>
      </c>
      <c r="B128" s="102" t="str">
        <f>'Участки тепловых сетей'!B128</f>
        <v>Котельная №1 с. Дивеево</v>
      </c>
      <c r="C128" s="102" t="str">
        <f>'Участки тепловых сетей'!C128</f>
        <v>Т67.3</v>
      </c>
      <c r="D128" s="102" t="str">
        <f>'Участки тепловых сетей'!D128</f>
        <v xml:space="preserve">Т67.4 </v>
      </c>
      <c r="E128" s="102">
        <f>IF('Участки тепловых сетей'!F128="Подземная канальная или подвальная",2,IF('Участки тепловых сетей'!F128="Подземная бесканальная",2,IF('Участки тепловых сетей'!F128="Надземная",1,0)))</f>
        <v>2</v>
      </c>
      <c r="F128" s="102">
        <f t="shared" si="16"/>
        <v>0.05</v>
      </c>
      <c r="G128" s="108">
        <f ca="1">IF(B128=0,0,YEAR(TODAY())-'Участки тепловых сетей'!E128)</f>
        <v>50</v>
      </c>
      <c r="H128" s="102">
        <f>IF(B128=0,0,'Участки тепловых сетей'!H128/1000)</f>
        <v>0.01</v>
      </c>
      <c r="I128" s="102">
        <f t="shared" si="17"/>
        <v>1</v>
      </c>
      <c r="J128" s="108">
        <f>IF(B128=0,0,'Участки тепловых сетей'!G128/1000)</f>
        <v>8.1000000000000003E-2</v>
      </c>
      <c r="K128" s="108">
        <f t="shared" ca="1" si="18"/>
        <v>6.0912469803517366</v>
      </c>
      <c r="L128" s="109">
        <f t="shared" ca="1" si="19"/>
        <v>180.96680889682807</v>
      </c>
      <c r="M128" s="109">
        <f t="shared" ca="1" si="20"/>
        <v>1.8096680889682808</v>
      </c>
      <c r="N128" s="110">
        <f t="shared" si="21"/>
        <v>5.6205481627436145</v>
      </c>
      <c r="O128" s="110">
        <f t="shared" si="22"/>
        <v>0.1779185892629839</v>
      </c>
      <c r="P128" s="111">
        <f ca="1">_xlfn.MAXIFS($S$4:$S$578,$B$4:$B$578,B128)</f>
        <v>3785.4198736184544</v>
      </c>
      <c r="Q128" s="112">
        <f t="shared" ca="1" si="23"/>
        <v>0.16370846443156628</v>
      </c>
      <c r="S128" s="112">
        <f ca="1">IF(B127=0,0,IF(B128=B127,S127+M128/O128,M128/O128+1))</f>
        <v>2663.3119246056735</v>
      </c>
    </row>
    <row r="129" spans="1:19" x14ac:dyDescent="0.25">
      <c r="A129" s="102">
        <v>126</v>
      </c>
      <c r="B129" s="102" t="str">
        <f>'Участки тепловых сетей'!B129</f>
        <v>Котельная №1 с. Дивеево</v>
      </c>
      <c r="C129" s="102" t="str">
        <f>'Участки тепловых сетей'!C129</f>
        <v>Т68.1</v>
      </c>
      <c r="D129" s="102" t="str">
        <f>'Участки тепловых сетей'!D129</f>
        <v xml:space="preserve">Т68.2 </v>
      </c>
      <c r="E129" s="102">
        <f>IF('Участки тепловых сетей'!F129="Подземная канальная или подвальная",2,IF('Участки тепловых сетей'!F129="Подземная бесканальная",2,IF('Участки тепловых сетей'!F129="Надземная",1,0)))</f>
        <v>2</v>
      </c>
      <c r="F129" s="102">
        <f t="shared" si="16"/>
        <v>0.05</v>
      </c>
      <c r="G129" s="108">
        <f ca="1">IF(B129=0,0,YEAR(TODAY())-'Участки тепловых сетей'!E129)</f>
        <v>50</v>
      </c>
      <c r="H129" s="102">
        <f>IF(B129=0,0,'Участки тепловых сетей'!H129/1000)</f>
        <v>0.01</v>
      </c>
      <c r="I129" s="102">
        <f t="shared" si="17"/>
        <v>1</v>
      </c>
      <c r="J129" s="108">
        <f>IF(B129=0,0,'Участки тепловых сетей'!G129/1000)</f>
        <v>8.1000000000000003E-2</v>
      </c>
      <c r="K129" s="108">
        <f t="shared" ca="1" si="18"/>
        <v>6.0912469803517366</v>
      </c>
      <c r="L129" s="109">
        <f t="shared" ca="1" si="19"/>
        <v>180.96680889682807</v>
      </c>
      <c r="M129" s="109">
        <f t="shared" ca="1" si="20"/>
        <v>1.8096680889682808</v>
      </c>
      <c r="N129" s="110">
        <f t="shared" si="21"/>
        <v>5.6205481627436145</v>
      </c>
      <c r="O129" s="110">
        <f t="shared" si="22"/>
        <v>0.1779185892629839</v>
      </c>
      <c r="P129" s="111">
        <f ca="1">_xlfn.MAXIFS($S$4:$S$578,$B$4:$B$578,B129)</f>
        <v>3785.4198736184544</v>
      </c>
      <c r="Q129" s="112">
        <f t="shared" ca="1" si="23"/>
        <v>0.16370846443156628</v>
      </c>
      <c r="S129" s="112">
        <f ca="1">IF(B128=0,0,IF(B129=B128,S128+M129/O129,M129/O129+1))</f>
        <v>2673.4832512582998</v>
      </c>
    </row>
    <row r="130" spans="1:19" x14ac:dyDescent="0.25">
      <c r="A130" s="102">
        <v>127</v>
      </c>
      <c r="B130" s="102" t="str">
        <f>'Участки тепловых сетей'!B130</f>
        <v>Котельная №1 с. Дивеево</v>
      </c>
      <c r="C130" s="102" t="str">
        <f>'Участки тепловых сетей'!C130</f>
        <v>Т41</v>
      </c>
      <c r="D130" s="102" t="str">
        <f>'Участки тепловых сетей'!D130</f>
        <v xml:space="preserve">Т42 </v>
      </c>
      <c r="E130" s="102">
        <f>IF('Участки тепловых сетей'!F130="Подземная канальная или подвальная",2,IF('Участки тепловых сетей'!F130="Подземная бесканальная",2,IF('Участки тепловых сетей'!F130="Надземная",1,0)))</f>
        <v>2</v>
      </c>
      <c r="F130" s="102">
        <f t="shared" si="16"/>
        <v>0.05</v>
      </c>
      <c r="G130" s="108">
        <f ca="1">IF(B130=0,0,YEAR(TODAY())-'Участки тепловых сетей'!E130)</f>
        <v>50</v>
      </c>
      <c r="H130" s="102">
        <f>IF(B130=0,0,'Участки тепловых сетей'!H130/1000)</f>
        <v>4.8000000000000001E-2</v>
      </c>
      <c r="I130" s="102">
        <f t="shared" si="17"/>
        <v>1</v>
      </c>
      <c r="J130" s="108">
        <f>IF(B130=0,0,'Участки тепловых сетей'!G130/1000)</f>
        <v>8.1000000000000003E-2</v>
      </c>
      <c r="K130" s="108">
        <f t="shared" ca="1" si="18"/>
        <v>6.0912469803517366</v>
      </c>
      <c r="L130" s="109">
        <f t="shared" ca="1" si="19"/>
        <v>180.96680889682807</v>
      </c>
      <c r="M130" s="109">
        <f t="shared" ca="1" si="20"/>
        <v>8.6864068270477475</v>
      </c>
      <c r="N130" s="110">
        <f t="shared" si="21"/>
        <v>5.6205481627436145</v>
      </c>
      <c r="O130" s="110">
        <f t="shared" si="22"/>
        <v>0.1779185892629839</v>
      </c>
      <c r="P130" s="111">
        <f ca="1">_xlfn.MAXIFS($S$4:$S$578,$B$4:$B$578,B130)</f>
        <v>3785.4198736184544</v>
      </c>
      <c r="Q130" s="112">
        <f t="shared" ca="1" si="23"/>
        <v>1.6886570109270836E-4</v>
      </c>
      <c r="S130" s="112">
        <f ca="1">IF(B129=0,0,IF(B130=B129,S129+M130/O130,M130/O130+1))</f>
        <v>2722.3056191909068</v>
      </c>
    </row>
    <row r="131" spans="1:19" x14ac:dyDescent="0.25">
      <c r="A131" s="102">
        <v>128</v>
      </c>
      <c r="B131" s="102" t="str">
        <f>'Участки тепловых сетей'!B131</f>
        <v>Котельная №1 с. Дивеево</v>
      </c>
      <c r="C131" s="102" t="str">
        <f>'Участки тепловых сетей'!C131</f>
        <v>Т42</v>
      </c>
      <c r="D131" s="102" t="str">
        <f>'Участки тепловых сетей'!D131</f>
        <v xml:space="preserve">Т43 </v>
      </c>
      <c r="E131" s="102">
        <f>IF('Участки тепловых сетей'!F131="Подземная канальная или подвальная",2,IF('Участки тепловых сетей'!F131="Подземная бесканальная",2,IF('Участки тепловых сетей'!F131="Надземная",1,0)))</f>
        <v>2</v>
      </c>
      <c r="F131" s="102">
        <f t="shared" si="16"/>
        <v>0.05</v>
      </c>
      <c r="G131" s="108">
        <f ca="1">IF(B131=0,0,YEAR(TODAY())-'Участки тепловых сетей'!E131)</f>
        <v>50</v>
      </c>
      <c r="H131" s="102">
        <f>IF(B131=0,0,'Участки тепловых сетей'!H131/1000)</f>
        <v>2.8000000000000001E-2</v>
      </c>
      <c r="I131" s="102">
        <f t="shared" si="17"/>
        <v>1</v>
      </c>
      <c r="J131" s="108">
        <f>IF(B131=0,0,'Участки тепловых сетей'!G131/1000)</f>
        <v>8.1000000000000003E-2</v>
      </c>
      <c r="K131" s="108">
        <f t="shared" ca="1" si="18"/>
        <v>6.0912469803517366</v>
      </c>
      <c r="L131" s="109">
        <f t="shared" ca="1" si="19"/>
        <v>180.96680889682807</v>
      </c>
      <c r="M131" s="109">
        <f t="shared" ca="1" si="20"/>
        <v>5.0670706491111863</v>
      </c>
      <c r="N131" s="110">
        <f t="shared" si="21"/>
        <v>5.6205481627436145</v>
      </c>
      <c r="O131" s="110">
        <f t="shared" si="22"/>
        <v>0.1779185892629839</v>
      </c>
      <c r="P131" s="111">
        <f ca="1">_xlfn.MAXIFS($S$4:$S$578,$B$4:$B$578,B131)</f>
        <v>3785.4198736184544</v>
      </c>
      <c r="Q131" s="112">
        <f t="shared" ca="1" si="23"/>
        <v>6.3008505351911555E-3</v>
      </c>
      <c r="S131" s="112">
        <f ca="1">IF(B130=0,0,IF(B131=B130,S130+M131/O131,M131/O131+1))</f>
        <v>2750.7853338182608</v>
      </c>
    </row>
    <row r="132" spans="1:19" x14ac:dyDescent="0.25">
      <c r="A132" s="102">
        <v>129</v>
      </c>
      <c r="B132" s="102" t="str">
        <f>'Участки тепловых сетей'!B132</f>
        <v>Котельная №1 с. Дивеево</v>
      </c>
      <c r="C132" s="102" t="str">
        <f>'Участки тепловых сетей'!C132</f>
        <v>Т43</v>
      </c>
      <c r="D132" s="102" t="str">
        <f>'Участки тепловых сетей'!D132</f>
        <v xml:space="preserve">Т45 </v>
      </c>
      <c r="E132" s="102">
        <f>IF('Участки тепловых сетей'!F132="Подземная канальная или подвальная",2,IF('Участки тепловых сетей'!F132="Подземная бесканальная",2,IF('Участки тепловых сетей'!F132="Надземная",1,0)))</f>
        <v>2</v>
      </c>
      <c r="F132" s="102">
        <f t="shared" si="16"/>
        <v>0.05</v>
      </c>
      <c r="G132" s="108">
        <f ca="1">IF(B132=0,0,YEAR(TODAY())-'Участки тепловых сетей'!E132)</f>
        <v>50</v>
      </c>
      <c r="H132" s="102">
        <f>IF(B132=0,0,'Участки тепловых сетей'!H132/1000)</f>
        <v>7.1999999999999995E-2</v>
      </c>
      <c r="I132" s="102">
        <f t="shared" si="17"/>
        <v>1</v>
      </c>
      <c r="J132" s="108">
        <f>IF(B132=0,0,'Участки тепловых сетей'!G132/1000)</f>
        <v>8.1000000000000003E-2</v>
      </c>
      <c r="K132" s="108">
        <f t="shared" ca="1" si="18"/>
        <v>6.0912469803517366</v>
      </c>
      <c r="L132" s="109">
        <f t="shared" ca="1" si="19"/>
        <v>180.96680889682807</v>
      </c>
      <c r="M132" s="109">
        <f t="shared" ca="1" si="20"/>
        <v>13.029610240571619</v>
      </c>
      <c r="N132" s="110">
        <f t="shared" si="21"/>
        <v>5.6205481627436145</v>
      </c>
      <c r="O132" s="110">
        <f t="shared" si="22"/>
        <v>0.1779185892629839</v>
      </c>
      <c r="P132" s="111">
        <f ca="1">_xlfn.MAXIFS($S$4:$S$578,$B$4:$B$578,B132)</f>
        <v>3785.4198736184544</v>
      </c>
      <c r="Q132" s="112">
        <f t="shared" ca="1" si="23"/>
        <v>2.1943816916516439E-6</v>
      </c>
      <c r="S132" s="112">
        <f ca="1">IF(B131=0,0,IF(B132=B131,S131+M132/O132,M132/O132+1))</f>
        <v>2824.0188857171711</v>
      </c>
    </row>
    <row r="133" spans="1:19" x14ac:dyDescent="0.25">
      <c r="A133" s="102">
        <v>130</v>
      </c>
      <c r="B133" s="102" t="str">
        <f>'Участки тепловых сетей'!B133</f>
        <v>Котельная №1 с. Дивеево</v>
      </c>
      <c r="C133" s="102" t="str">
        <f>'Участки тепловых сетей'!C133</f>
        <v>ТК2-ГВС</v>
      </c>
      <c r="D133" s="102" t="str">
        <f>'Участки тепловых сетей'!D133</f>
        <v xml:space="preserve">ТК4-ГВС </v>
      </c>
      <c r="E133" s="102">
        <f>IF('Участки тепловых сетей'!F133="Подземная канальная или подвальная",2,IF('Участки тепловых сетей'!F133="Подземная бесканальная",2,IF('Участки тепловых сетей'!F133="Надземная",1,0)))</f>
        <v>2</v>
      </c>
      <c r="F133" s="102">
        <f t="shared" si="16"/>
        <v>0.05</v>
      </c>
      <c r="G133" s="108">
        <f ca="1">IF(B133=0,0,YEAR(TODAY())-'Участки тепловых сетей'!E133)</f>
        <v>16</v>
      </c>
      <c r="H133" s="102">
        <f>IF(B133=0,0,'Участки тепловых сетей'!H133/1000)</f>
        <v>2.9000000000000001E-2</v>
      </c>
      <c r="I133" s="102">
        <f t="shared" si="17"/>
        <v>1</v>
      </c>
      <c r="J133" s="108">
        <f>IF(B133=0,0,'Участки тепловых сетей'!G133/1000)</f>
        <v>8.1000000000000003E-2</v>
      </c>
      <c r="K133" s="108">
        <f t="shared" ca="1" si="18"/>
        <v>1</v>
      </c>
      <c r="L133" s="109">
        <f t="shared" ca="1" si="19"/>
        <v>0.05</v>
      </c>
      <c r="M133" s="109">
        <f t="shared" ca="1" si="20"/>
        <v>1.4500000000000001E-3</v>
      </c>
      <c r="N133" s="110">
        <f t="shared" si="21"/>
        <v>5.6205481627436145</v>
      </c>
      <c r="O133" s="110">
        <f t="shared" si="22"/>
        <v>0.1779185892629839</v>
      </c>
      <c r="P133" s="111">
        <f ca="1">_xlfn.MAXIFS($S$4:$S$578,$B$4:$B$578,B133)</f>
        <v>3785.4198736184544</v>
      </c>
      <c r="Q133" s="112">
        <f t="shared" ca="1" si="23"/>
        <v>0.99855105074207995</v>
      </c>
      <c r="S133" s="112">
        <f ca="1">IF(B132=0,0,IF(B133=B132,S132+M133/O133,M133/O133+1))</f>
        <v>2824.0270355120069</v>
      </c>
    </row>
    <row r="134" spans="1:19" x14ac:dyDescent="0.25">
      <c r="A134" s="102">
        <v>131</v>
      </c>
      <c r="B134" s="102" t="str">
        <f>'Участки тепловых сетей'!B134</f>
        <v>Котельная №1 с. Дивеево</v>
      </c>
      <c r="C134" s="102" t="str">
        <f>'Участки тепловых сетей'!C134</f>
        <v>ТК4-ГВС</v>
      </c>
      <c r="D134" s="102" t="str">
        <f>'Участки тепловых сетей'!D134</f>
        <v xml:space="preserve">ТК5-ГВС </v>
      </c>
      <c r="E134" s="102">
        <f>IF('Участки тепловых сетей'!F134="Подземная канальная или подвальная",2,IF('Участки тепловых сетей'!F134="Подземная бесканальная",2,IF('Участки тепловых сетей'!F134="Надземная",1,0)))</f>
        <v>2</v>
      </c>
      <c r="F134" s="102">
        <f t="shared" si="16"/>
        <v>0.05</v>
      </c>
      <c r="G134" s="108">
        <f ca="1">IF(B134=0,0,YEAR(TODAY())-'Участки тепловых сетей'!E134)</f>
        <v>16</v>
      </c>
      <c r="H134" s="102">
        <f>IF(B134=0,0,'Участки тепловых сетей'!H134/1000)</f>
        <v>2.5999999999999999E-2</v>
      </c>
      <c r="I134" s="102">
        <f t="shared" si="17"/>
        <v>1</v>
      </c>
      <c r="J134" s="108">
        <f>IF(B134=0,0,'Участки тепловых сетей'!G134/1000)</f>
        <v>8.1000000000000003E-2</v>
      </c>
      <c r="K134" s="108">
        <f t="shared" ca="1" si="18"/>
        <v>1</v>
      </c>
      <c r="L134" s="109">
        <f t="shared" ca="1" si="19"/>
        <v>0.05</v>
      </c>
      <c r="M134" s="109">
        <f t="shared" ca="1" si="20"/>
        <v>1.2999999999999999E-3</v>
      </c>
      <c r="N134" s="110">
        <f t="shared" si="21"/>
        <v>5.6205481627436145</v>
      </c>
      <c r="O134" s="110">
        <f t="shared" si="22"/>
        <v>0.1779185892629839</v>
      </c>
      <c r="P134" s="111">
        <f ca="1">_xlfn.MAXIFS($S$4:$S$578,$B$4:$B$578,B134)</f>
        <v>3785.4198736184544</v>
      </c>
      <c r="Q134" s="112">
        <f t="shared" ca="1" si="23"/>
        <v>0.99870084463395226</v>
      </c>
      <c r="S134" s="112">
        <f ca="1">IF(B133=0,0,IF(B134=B133,S133+M134/O134,M134/O134+1))</f>
        <v>2824.0343422246183</v>
      </c>
    </row>
    <row r="135" spans="1:19" x14ac:dyDescent="0.25">
      <c r="A135" s="102">
        <v>132</v>
      </c>
      <c r="B135" s="102" t="str">
        <f>'Участки тепловых сетей'!B135</f>
        <v>Котельная №1 с. Дивеево</v>
      </c>
      <c r="C135" s="102" t="str">
        <f>'Участки тепловых сетей'!C135</f>
        <v>ТК5-ГВС</v>
      </c>
      <c r="D135" s="102" t="str">
        <f>'Участки тепловых сетей'!D135</f>
        <v xml:space="preserve">ТК6-ГВС </v>
      </c>
      <c r="E135" s="102">
        <f>IF('Участки тепловых сетей'!F135="Подземная канальная или подвальная",2,IF('Участки тепловых сетей'!F135="Подземная бесканальная",2,IF('Участки тепловых сетей'!F135="Надземная",1,0)))</f>
        <v>2</v>
      </c>
      <c r="F135" s="102">
        <f t="shared" si="16"/>
        <v>0.05</v>
      </c>
      <c r="G135" s="108">
        <f ca="1">IF(B135=0,0,YEAR(TODAY())-'Участки тепловых сетей'!E135)</f>
        <v>10</v>
      </c>
      <c r="H135" s="102">
        <f>IF(B135=0,0,'Участки тепловых сетей'!H135/1000)</f>
        <v>4.1500000000000002E-2</v>
      </c>
      <c r="I135" s="102">
        <f t="shared" si="17"/>
        <v>1</v>
      </c>
      <c r="J135" s="108">
        <f>IF(B135=0,0,'Участки тепловых сетей'!G135/1000)</f>
        <v>8.1000000000000003E-2</v>
      </c>
      <c r="K135" s="108">
        <f t="shared" ca="1" si="18"/>
        <v>1</v>
      </c>
      <c r="L135" s="109">
        <f t="shared" ca="1" si="19"/>
        <v>0.05</v>
      </c>
      <c r="M135" s="109">
        <f t="shared" ca="1" si="20"/>
        <v>2.075E-3</v>
      </c>
      <c r="N135" s="110">
        <f t="shared" si="21"/>
        <v>5.6205481627436145</v>
      </c>
      <c r="O135" s="110">
        <f t="shared" si="22"/>
        <v>0.1779185892629839</v>
      </c>
      <c r="P135" s="111">
        <f ca="1">_xlfn.MAXIFS($S$4:$S$578,$B$4:$B$578,B135)</f>
        <v>3785.4198736184544</v>
      </c>
      <c r="Q135" s="112">
        <f t="shared" ca="1" si="23"/>
        <v>0.99792715132424348</v>
      </c>
      <c r="S135" s="112">
        <f ca="1">IF(B134=0,0,IF(B135=B134,S134+M135/O135,M135/O135+1))</f>
        <v>2824.0460048620562</v>
      </c>
    </row>
    <row r="136" spans="1:19" x14ac:dyDescent="0.25">
      <c r="A136" s="102">
        <v>133</v>
      </c>
      <c r="B136" s="102" t="str">
        <f>'Участки тепловых сетей'!B136</f>
        <v>Котельная №1 с. Дивеево</v>
      </c>
      <c r="C136" s="102" t="str">
        <f>'Участки тепловых сетей'!C136</f>
        <v>Т69</v>
      </c>
      <c r="D136" s="102" t="str">
        <f>'Участки тепловых сетей'!D136</f>
        <v xml:space="preserve">Т17 </v>
      </c>
      <c r="E136" s="102">
        <f>IF('Участки тепловых сетей'!F136="Подземная канальная или подвальная",2,IF('Участки тепловых сетей'!F136="Подземная бесканальная",2,IF('Участки тепловых сетей'!F136="Надземная",1,0)))</f>
        <v>1</v>
      </c>
      <c r="F136" s="102">
        <f t="shared" si="16"/>
        <v>0.05</v>
      </c>
      <c r="G136" s="108">
        <f ca="1">IF(B136=0,0,YEAR(TODAY())-'Участки тепловых сетей'!E136)</f>
        <v>50</v>
      </c>
      <c r="H136" s="102">
        <f>IF(B136=0,0,'Участки тепловых сетей'!H136/1000)</f>
        <v>0.16</v>
      </c>
      <c r="I136" s="102">
        <f t="shared" si="17"/>
        <v>1</v>
      </c>
      <c r="J136" s="108">
        <f>IF(B136=0,0,'Участки тепловых сетей'!G136/1000)</f>
        <v>6.9000000000000006E-2</v>
      </c>
      <c r="K136" s="108">
        <f t="shared" ca="1" si="18"/>
        <v>6.0912469803517366</v>
      </c>
      <c r="L136" s="109">
        <f t="shared" ca="1" si="19"/>
        <v>180.96680889682807</v>
      </c>
      <c r="M136" s="109">
        <f t="shared" ca="1" si="20"/>
        <v>28.954689423492493</v>
      </c>
      <c r="N136" s="110">
        <f t="shared" si="21"/>
        <v>5.1461143813219747</v>
      </c>
      <c r="O136" s="110">
        <f t="shared" si="22"/>
        <v>0.1943213706305362</v>
      </c>
      <c r="P136" s="111">
        <f ca="1">_xlfn.MAXIFS($S$4:$S$578,$B$4:$B$578,B136)</f>
        <v>3785.4198736184544</v>
      </c>
      <c r="Q136" s="112">
        <f t="shared" ca="1" si="23"/>
        <v>2.6615716267179702E-13</v>
      </c>
      <c r="S136" s="112">
        <f ca="1">IF(B135=0,0,IF(B136=B135,S135+M136/O136,M136/O136+1))</f>
        <v>2973.0501485110021</v>
      </c>
    </row>
    <row r="137" spans="1:19" x14ac:dyDescent="0.25">
      <c r="A137" s="102">
        <v>134</v>
      </c>
      <c r="B137" s="102" t="str">
        <f>'Участки тепловых сетей'!B137</f>
        <v>Котельная №1 с. Дивеево</v>
      </c>
      <c r="C137" s="102" t="str">
        <f>'Участки тепловых сетей'!C137</f>
        <v>Т33</v>
      </c>
      <c r="D137" s="102" t="str">
        <f>'Участки тепловых сетей'!D137</f>
        <v xml:space="preserve">Т33а </v>
      </c>
      <c r="E137" s="102">
        <f>IF('Участки тепловых сетей'!F137="Подземная канальная или подвальная",2,IF('Участки тепловых сетей'!F137="Подземная бесканальная",2,IF('Участки тепловых сетей'!F137="Надземная",1,0)))</f>
        <v>2</v>
      </c>
      <c r="F137" s="102">
        <f t="shared" si="16"/>
        <v>0.05</v>
      </c>
      <c r="G137" s="108">
        <f ca="1">IF(B137=0,0,YEAR(TODAY())-'Участки тепловых сетей'!E137)</f>
        <v>50</v>
      </c>
      <c r="H137" s="102">
        <f>IF(B137=0,0,'Участки тепловых сетей'!H137/1000)</f>
        <v>0.04</v>
      </c>
      <c r="I137" s="102">
        <f t="shared" si="17"/>
        <v>1</v>
      </c>
      <c r="J137" s="108">
        <f>IF(B137=0,0,'Участки тепловых сетей'!G137/1000)</f>
        <v>6.9000000000000006E-2</v>
      </c>
      <c r="K137" s="108">
        <f t="shared" ca="1" si="18"/>
        <v>6.0912469803517366</v>
      </c>
      <c r="L137" s="109">
        <f t="shared" ca="1" si="19"/>
        <v>180.96680889682807</v>
      </c>
      <c r="M137" s="109">
        <f t="shared" ca="1" si="20"/>
        <v>7.2386723558731232</v>
      </c>
      <c r="N137" s="110">
        <f t="shared" si="21"/>
        <v>5.1461143813219747</v>
      </c>
      <c r="O137" s="110">
        <f t="shared" si="22"/>
        <v>0.1943213706305362</v>
      </c>
      <c r="P137" s="111">
        <f ca="1">_xlfn.MAXIFS($S$4:$S$578,$B$4:$B$578,B137)</f>
        <v>3785.4198736184544</v>
      </c>
      <c r="Q137" s="112">
        <f t="shared" ca="1" si="23"/>
        <v>7.1826472731544152E-4</v>
      </c>
      <c r="S137" s="112">
        <f ca="1">IF(B136=0,0,IF(B137=B136,S136+M137/O137,M137/O137+1))</f>
        <v>3010.3011844232387</v>
      </c>
    </row>
    <row r="138" spans="1:19" x14ac:dyDescent="0.25">
      <c r="A138" s="102">
        <v>135</v>
      </c>
      <c r="B138" s="102" t="str">
        <f>'Участки тепловых сетей'!B138</f>
        <v>Котельная №1 с. Дивеево</v>
      </c>
      <c r="C138" s="102" t="str">
        <f>'Участки тепловых сетей'!C138</f>
        <v>Т33а</v>
      </c>
      <c r="D138" s="102" t="str">
        <f>'Участки тепловых сетей'!D138</f>
        <v xml:space="preserve">ул. Мира, 6 </v>
      </c>
      <c r="E138" s="102">
        <f>IF('Участки тепловых сетей'!F138="Подземная канальная или подвальная",2,IF('Участки тепловых сетей'!F138="Подземная бесканальная",2,IF('Участки тепловых сетей'!F138="Надземная",1,0)))</f>
        <v>2</v>
      </c>
      <c r="F138" s="102">
        <f t="shared" si="16"/>
        <v>0.05</v>
      </c>
      <c r="G138" s="108">
        <f ca="1">IF(B138=0,0,YEAR(TODAY())-'Участки тепловых сетей'!E138)</f>
        <v>39</v>
      </c>
      <c r="H138" s="102">
        <f>IF(B138=0,0,'Участки тепловых сетей'!H138/1000)</f>
        <v>0.01</v>
      </c>
      <c r="I138" s="102">
        <f t="shared" si="17"/>
        <v>1</v>
      </c>
      <c r="J138" s="108">
        <f>IF(B138=0,0,'Участки тепловых сетей'!G138/1000)</f>
        <v>6.9000000000000006E-2</v>
      </c>
      <c r="K138" s="108">
        <f t="shared" ca="1" si="18"/>
        <v>3.5143437902946464</v>
      </c>
      <c r="L138" s="109">
        <f t="shared" ca="1" si="19"/>
        <v>1.5314740018877633</v>
      </c>
      <c r="M138" s="109">
        <f t="shared" ca="1" si="20"/>
        <v>1.5314740018877632E-2</v>
      </c>
      <c r="N138" s="110">
        <f t="shared" si="21"/>
        <v>5.1461143813219747</v>
      </c>
      <c r="O138" s="110">
        <f t="shared" si="22"/>
        <v>0.1943213706305362</v>
      </c>
      <c r="P138" s="111">
        <f ca="1">_xlfn.MAXIFS($S$4:$S$578,$B$4:$B$578,B138)</f>
        <v>3785.4198736184544</v>
      </c>
      <c r="Q138" s="112">
        <f t="shared" ca="1" si="23"/>
        <v>0.98480193424070139</v>
      </c>
      <c r="S138" s="112">
        <f ca="1">IF(B137=0,0,IF(B138=B137,S137+M138/O138,M138/O138+1))</f>
        <v>3010.3799958270961</v>
      </c>
    </row>
    <row r="139" spans="1:19" x14ac:dyDescent="0.25">
      <c r="A139" s="102">
        <v>136</v>
      </c>
      <c r="B139" s="102" t="str">
        <f>'Участки тепловых сетей'!B139</f>
        <v>Котельная №1 с. Дивеево</v>
      </c>
      <c r="C139" s="102" t="str">
        <f>'Участки тепловых сетей'!C139</f>
        <v>Т12</v>
      </c>
      <c r="D139" s="102" t="str">
        <f>'Участки тепловых сетей'!D139</f>
        <v xml:space="preserve">ул. Южная, 1 </v>
      </c>
      <c r="E139" s="102">
        <f>IF('Участки тепловых сетей'!F139="Подземная канальная или подвальная",2,IF('Участки тепловых сетей'!F139="Подземная бесканальная",2,IF('Участки тепловых сетей'!F139="Надземная",1,0)))</f>
        <v>2</v>
      </c>
      <c r="F139" s="102">
        <f t="shared" si="16"/>
        <v>0.05</v>
      </c>
      <c r="G139" s="108">
        <f ca="1">IF(B139=0,0,YEAR(TODAY())-'Участки тепловых сетей'!E139)</f>
        <v>41</v>
      </c>
      <c r="H139" s="102">
        <f>IF(B139=0,0,'Участки тепловых сетей'!H139/1000)</f>
        <v>5.8999999999999997E-2</v>
      </c>
      <c r="I139" s="102">
        <f t="shared" si="17"/>
        <v>1</v>
      </c>
      <c r="J139" s="108">
        <f>IF(B139=0,0,'Участки тепловых сетей'!G139/1000)</f>
        <v>6.9000000000000006E-2</v>
      </c>
      <c r="K139" s="108">
        <f t="shared" ca="1" si="18"/>
        <v>3.8839505531533853</v>
      </c>
      <c r="L139" s="109">
        <f t="shared" ca="1" si="19"/>
        <v>2.9255555368259798</v>
      </c>
      <c r="M139" s="109">
        <f t="shared" ca="1" si="20"/>
        <v>0.1726077766727328</v>
      </c>
      <c r="N139" s="110">
        <f t="shared" si="21"/>
        <v>5.1461143813219747</v>
      </c>
      <c r="O139" s="110">
        <f t="shared" si="22"/>
        <v>0.1943213706305362</v>
      </c>
      <c r="P139" s="111">
        <f ca="1">_xlfn.MAXIFS($S$4:$S$578,$B$4:$B$578,B139)</f>
        <v>3785.4198736184544</v>
      </c>
      <c r="Q139" s="112">
        <f t="shared" ca="1" si="23"/>
        <v>0.84146759334700993</v>
      </c>
      <c r="S139" s="112">
        <f ca="1">IF(B138=0,0,IF(B139=B138,S138+M139/O139,M139/O139+1))</f>
        <v>3011.2682551889598</v>
      </c>
    </row>
    <row r="140" spans="1:19" x14ac:dyDescent="0.25">
      <c r="A140" s="102">
        <v>137</v>
      </c>
      <c r="B140" s="102" t="str">
        <f>'Участки тепловых сетей'!B140</f>
        <v>Котельная №1 с. Дивеево</v>
      </c>
      <c r="C140" s="102" t="str">
        <f>'Участки тепловых сетей'!C140</f>
        <v>Т12</v>
      </c>
      <c r="D140" s="102" t="str">
        <f>'Участки тепловых сетей'!D140</f>
        <v xml:space="preserve">ул. Южная, 3А </v>
      </c>
      <c r="E140" s="102">
        <f>IF('Участки тепловых сетей'!F140="Подземная канальная или подвальная",2,IF('Участки тепловых сетей'!F140="Подземная бесканальная",2,IF('Участки тепловых сетей'!F140="Надземная",1,0)))</f>
        <v>2</v>
      </c>
      <c r="F140" s="102">
        <f t="shared" si="16"/>
        <v>0.05</v>
      </c>
      <c r="G140" s="108">
        <f ca="1">IF(B140=0,0,YEAR(TODAY())-'Участки тепловых сетей'!E140)</f>
        <v>37</v>
      </c>
      <c r="H140" s="102">
        <f>IF(B140=0,0,'Участки тепловых сетей'!H140/1000)</f>
        <v>6.9000000000000006E-2</v>
      </c>
      <c r="I140" s="102">
        <f t="shared" si="17"/>
        <v>1</v>
      </c>
      <c r="J140" s="108">
        <f>IF(B140=0,0,'Участки тепловых сетей'!G140/1000)</f>
        <v>6.9000000000000006E-2</v>
      </c>
      <c r="K140" s="108">
        <f t="shared" ca="1" si="18"/>
        <v>3.179909761300916</v>
      </c>
      <c r="L140" s="109">
        <f t="shared" ca="1" si="19"/>
        <v>0.86616072845063563</v>
      </c>
      <c r="M140" s="109">
        <f t="shared" ca="1" si="20"/>
        <v>5.9765090263093866E-2</v>
      </c>
      <c r="N140" s="110">
        <f t="shared" si="21"/>
        <v>5.1461143813219747</v>
      </c>
      <c r="O140" s="110">
        <f t="shared" si="22"/>
        <v>0.1943213706305362</v>
      </c>
      <c r="P140" s="111">
        <f ca="1">_xlfn.MAXIFS($S$4:$S$578,$B$4:$B$578,B140)</f>
        <v>3785.4198736184544</v>
      </c>
      <c r="Q140" s="112">
        <f t="shared" ca="1" si="23"/>
        <v>0.94198578922959575</v>
      </c>
      <c r="S140" s="112">
        <f ca="1">IF(B139=0,0,IF(B140=B139,S139+M140/O140,M140/O140+1))</f>
        <v>3011.5758131794637</v>
      </c>
    </row>
    <row r="141" spans="1:19" x14ac:dyDescent="0.25">
      <c r="A141" s="102">
        <v>138</v>
      </c>
      <c r="B141" s="102" t="str">
        <f>'Участки тепловых сетей'!B141</f>
        <v>Котельная №1 с. Дивеево</v>
      </c>
      <c r="C141" s="102" t="str">
        <f>'Участки тепловых сетей'!C141</f>
        <v>Т36а</v>
      </c>
      <c r="D141" s="102" t="str">
        <f>'Участки тепловых сетей'!D141</f>
        <v xml:space="preserve">ул. Южная, 9 </v>
      </c>
      <c r="E141" s="102">
        <f>IF('Участки тепловых сетей'!F141="Подземная канальная или подвальная",2,IF('Участки тепловых сетей'!F141="Подземная бесканальная",2,IF('Участки тепловых сетей'!F141="Надземная",1,0)))</f>
        <v>2</v>
      </c>
      <c r="F141" s="102">
        <f t="shared" ref="F141:F204" si="24">IF(B141=0,0,0.05)</f>
        <v>0.05</v>
      </c>
      <c r="G141" s="108">
        <f ca="1">IF(B141=0,0,YEAR(TODAY())-'Участки тепловых сетей'!E141)</f>
        <v>50</v>
      </c>
      <c r="H141" s="102">
        <f>IF(B141=0,0,'Участки тепловых сетей'!H141/1000)</f>
        <v>1.7999999999999999E-2</v>
      </c>
      <c r="I141" s="102">
        <f t="shared" ref="I141:I204" si="25">IF(B141=0,0,(IF(J141&lt;0.3,1,IF(J141&lt;0.6,1.5,IF(J141=0.6,2,IF(J141&lt;1.4,3,0))))))</f>
        <v>1</v>
      </c>
      <c r="J141" s="108">
        <f>IF(B141=0,0,'Участки тепловых сетей'!G141/1000)</f>
        <v>6.9000000000000006E-2</v>
      </c>
      <c r="K141" s="108">
        <f t="shared" ref="K141:K204" ca="1" si="26">IF(B141=0,0,IF(G141&gt;17,0.5*EXP(G141/20),IF(G141&gt;3,1,0.8)))</f>
        <v>6.0912469803517366</v>
      </c>
      <c r="L141" s="109">
        <f t="shared" ref="L141:L204" ca="1" si="27">IF(B141=0,0,F141*(0.1*G141)^(K141-1))</f>
        <v>180.96680889682807</v>
      </c>
      <c r="M141" s="109">
        <f t="shared" ref="M141:M204" ca="1" si="28">IF(B141=0,0,L141*H141)</f>
        <v>3.2574025601429049</v>
      </c>
      <c r="N141" s="110">
        <f t="shared" ref="N141:N204" si="29">IF(B141=0,0,2.91*(1+((20.89+((-1.88)*I141))*J141^(1.2))))</f>
        <v>5.1461143813219747</v>
      </c>
      <c r="O141" s="110">
        <f t="shared" ref="O141:O204" si="30">IF(B141=0,0,1/N141)</f>
        <v>0.1943213706305362</v>
      </c>
      <c r="P141" s="111">
        <f ca="1">_xlfn.MAXIFS($S$4:$S$578,$B$4:$B$578,B141)</f>
        <v>3785.4198736184544</v>
      </c>
      <c r="Q141" s="112">
        <f t="shared" ref="Q141:Q204" ca="1" si="31">IF(B141=0,0,EXP(-M141))</f>
        <v>3.8488239182189951E-2</v>
      </c>
      <c r="S141" s="112">
        <f ca="1">IF(B140=0,0,IF(B141=B140,S140+M141/O141,M141/O141+1))</f>
        <v>3028.3387793399702</v>
      </c>
    </row>
    <row r="142" spans="1:19" x14ac:dyDescent="0.25">
      <c r="A142" s="102">
        <v>139</v>
      </c>
      <c r="B142" s="102" t="str">
        <f>'Участки тепловых сетей'!B142</f>
        <v>Котельная №1 с. Дивеево</v>
      </c>
      <c r="C142" s="102" t="str">
        <f>'Участки тепловых сетей'!C142</f>
        <v>Т13</v>
      </c>
      <c r="D142" s="102" t="str">
        <f>'Участки тепловых сетей'!D142</f>
        <v xml:space="preserve">ул. Южная, 5 </v>
      </c>
      <c r="E142" s="102">
        <f>IF('Участки тепловых сетей'!F142="Подземная канальная или подвальная",2,IF('Участки тепловых сетей'!F142="Подземная бесканальная",2,IF('Участки тепловых сетей'!F142="Надземная",1,0)))</f>
        <v>2</v>
      </c>
      <c r="F142" s="102">
        <f t="shared" si="24"/>
        <v>0.05</v>
      </c>
      <c r="G142" s="108">
        <f ca="1">IF(B142=0,0,YEAR(TODAY())-'Участки тепловых сетей'!E142)</f>
        <v>38</v>
      </c>
      <c r="H142" s="102">
        <f>IF(B142=0,0,'Участки тепловых сетей'!H142/1000)</f>
        <v>0.01</v>
      </c>
      <c r="I142" s="102">
        <f t="shared" si="25"/>
        <v>1</v>
      </c>
      <c r="J142" s="108">
        <f>IF(B142=0,0,'Участки тепловых сетей'!G142/1000)</f>
        <v>6.9000000000000006E-2</v>
      </c>
      <c r="K142" s="108">
        <f t="shared" ca="1" si="26"/>
        <v>3.3429472211396343</v>
      </c>
      <c r="L142" s="109">
        <f t="shared" ca="1" si="27"/>
        <v>1.1412278748440332</v>
      </c>
      <c r="M142" s="109">
        <f t="shared" ca="1" si="28"/>
        <v>1.1412278748440332E-2</v>
      </c>
      <c r="N142" s="110">
        <f t="shared" si="29"/>
        <v>5.1461143813219747</v>
      </c>
      <c r="O142" s="110">
        <f t="shared" si="30"/>
        <v>0.1943213706305362</v>
      </c>
      <c r="P142" s="111">
        <f ca="1">_xlfn.MAXIFS($S$4:$S$578,$B$4:$B$578,B142)</f>
        <v>3785.4198736184544</v>
      </c>
      <c r="Q142" s="112">
        <f t="shared" ca="1" si="31"/>
        <v>0.98865259428710306</v>
      </c>
      <c r="S142" s="112">
        <f ca="1">IF(B141=0,0,IF(B142=B141,S141+M142/O142,M142/O142+1))</f>
        <v>3028.3975082317611</v>
      </c>
    </row>
    <row r="143" spans="1:19" x14ac:dyDescent="0.25">
      <c r="A143" s="102">
        <v>140</v>
      </c>
      <c r="B143" s="102" t="str">
        <f>'Участки тепловых сетей'!B143</f>
        <v>Котельная №1 с. Дивеево</v>
      </c>
      <c r="C143" s="102" t="str">
        <f>'Участки тепловых сетей'!C143</f>
        <v>Т16</v>
      </c>
      <c r="D143" s="102" t="str">
        <f>'Участки тепловых сетей'!D143</f>
        <v xml:space="preserve">ул. Космонавтов, 1 </v>
      </c>
      <c r="E143" s="102">
        <f>IF('Участки тепловых сетей'!F143="Подземная канальная или подвальная",2,IF('Участки тепловых сетей'!F143="Подземная бесканальная",2,IF('Участки тепловых сетей'!F143="Надземная",1,0)))</f>
        <v>2</v>
      </c>
      <c r="F143" s="102">
        <f t="shared" si="24"/>
        <v>0.05</v>
      </c>
      <c r="G143" s="108">
        <f ca="1">IF(B143=0,0,YEAR(TODAY())-'Участки тепловых сетей'!E143)</f>
        <v>38</v>
      </c>
      <c r="H143" s="102">
        <f>IF(B143=0,0,'Участки тепловых сетей'!H143/1000)</f>
        <v>1.4999999999999999E-2</v>
      </c>
      <c r="I143" s="102">
        <f t="shared" si="25"/>
        <v>1</v>
      </c>
      <c r="J143" s="108">
        <f>IF(B143=0,0,'Участки тепловых сетей'!G143/1000)</f>
        <v>6.9000000000000006E-2</v>
      </c>
      <c r="K143" s="108">
        <f t="shared" ca="1" si="26"/>
        <v>3.3429472211396343</v>
      </c>
      <c r="L143" s="109">
        <f t="shared" ca="1" si="27"/>
        <v>1.1412278748440332</v>
      </c>
      <c r="M143" s="109">
        <f t="shared" ca="1" si="28"/>
        <v>1.7118418122660496E-2</v>
      </c>
      <c r="N143" s="110">
        <f t="shared" si="29"/>
        <v>5.1461143813219747</v>
      </c>
      <c r="O143" s="110">
        <f t="shared" si="30"/>
        <v>0.1943213706305362</v>
      </c>
      <c r="P143" s="111">
        <f ca="1">_xlfn.MAXIFS($S$4:$S$578,$B$4:$B$578,B143)</f>
        <v>3785.4198736184544</v>
      </c>
      <c r="Q143" s="112">
        <f t="shared" ca="1" si="31"/>
        <v>0.98302726949843666</v>
      </c>
      <c r="S143" s="112">
        <f ca="1">IF(B142=0,0,IF(B143=B142,S142+M143/O143,M143/O143+1))</f>
        <v>3028.4856015694477</v>
      </c>
    </row>
    <row r="144" spans="1:19" x14ac:dyDescent="0.25">
      <c r="A144" s="102">
        <v>141</v>
      </c>
      <c r="B144" s="102" t="str">
        <f>'Участки тепловых сетей'!B144</f>
        <v>Котельная №1 с. Дивеево</v>
      </c>
      <c r="C144" s="102" t="str">
        <f>'Участки тепловых сетей'!C144</f>
        <v>Т17</v>
      </c>
      <c r="D144" s="102" t="str">
        <f>'Участки тепловых сетей'!D144</f>
        <v xml:space="preserve">Т18 </v>
      </c>
      <c r="E144" s="102">
        <f>IF('Участки тепловых сетей'!F144="Подземная канальная или подвальная",2,IF('Участки тепловых сетей'!F144="Подземная бесканальная",2,IF('Участки тепловых сетей'!F144="Надземная",1,0)))</f>
        <v>2</v>
      </c>
      <c r="F144" s="102">
        <f t="shared" si="24"/>
        <v>0.05</v>
      </c>
      <c r="G144" s="108">
        <f ca="1">IF(B144=0,0,YEAR(TODAY())-'Участки тепловых сетей'!E144)</f>
        <v>45</v>
      </c>
      <c r="H144" s="102">
        <f>IF(B144=0,0,'Участки тепловых сетей'!H144/1000)</f>
        <v>3.5000000000000003E-2</v>
      </c>
      <c r="I144" s="102">
        <f t="shared" si="25"/>
        <v>1</v>
      </c>
      <c r="J144" s="108">
        <f>IF(B144=0,0,'Участки тепловых сетей'!G144/1000)</f>
        <v>6.9000000000000006E-2</v>
      </c>
      <c r="K144" s="108">
        <f t="shared" ca="1" si="26"/>
        <v>4.7438679181792631</v>
      </c>
      <c r="L144" s="109">
        <f t="shared" ca="1" si="27"/>
        <v>13.947982005444068</v>
      </c>
      <c r="M144" s="109">
        <f t="shared" ca="1" si="28"/>
        <v>0.48817937019054242</v>
      </c>
      <c r="N144" s="110">
        <f t="shared" si="29"/>
        <v>5.1461143813219747</v>
      </c>
      <c r="O144" s="110">
        <f t="shared" si="30"/>
        <v>0.1943213706305362</v>
      </c>
      <c r="P144" s="111">
        <f ca="1">_xlfn.MAXIFS($S$4:$S$578,$B$4:$B$578,B144)</f>
        <v>3785.4198736184544</v>
      </c>
      <c r="Q144" s="112">
        <f t="shared" ca="1" si="31"/>
        <v>0.61374277601037242</v>
      </c>
      <c r="S144" s="112">
        <f ca="1">IF(B143=0,0,IF(B144=B143,S143+M144/O144,M144/O144+1))</f>
        <v>3030.9978284470499</v>
      </c>
    </row>
    <row r="145" spans="1:19" x14ac:dyDescent="0.25">
      <c r="A145" s="102">
        <v>142</v>
      </c>
      <c r="B145" s="102" t="str">
        <f>'Участки тепловых сетей'!B145</f>
        <v>Котельная №1 с. Дивеево</v>
      </c>
      <c r="C145" s="102" t="str">
        <f>'Участки тепловых сетей'!C145</f>
        <v>Т69</v>
      </c>
      <c r="D145" s="102" t="str">
        <f>'Участки тепловых сетей'!D145</f>
        <v xml:space="preserve">ул. Октябрьская, 47А </v>
      </c>
      <c r="E145" s="102">
        <f>IF('Участки тепловых сетей'!F145="Подземная канальная или подвальная",2,IF('Участки тепловых сетей'!F145="Подземная бесканальная",2,IF('Участки тепловых сетей'!F145="Надземная",1,0)))</f>
        <v>2</v>
      </c>
      <c r="F145" s="102">
        <f t="shared" si="24"/>
        <v>0.05</v>
      </c>
      <c r="G145" s="108">
        <f ca="1">IF(B145=0,0,YEAR(TODAY())-'Участки тепловых сетей'!E145)</f>
        <v>33</v>
      </c>
      <c r="H145" s="102">
        <f>IF(B145=0,0,'Участки тепловых сетей'!H145/1000)</f>
        <v>0.25600000000000001</v>
      </c>
      <c r="I145" s="102">
        <f t="shared" si="25"/>
        <v>1</v>
      </c>
      <c r="J145" s="108">
        <f>IF(B145=0,0,'Участки тепловых сетей'!G145/1000)</f>
        <v>6.9000000000000006E-2</v>
      </c>
      <c r="K145" s="108">
        <f t="shared" ca="1" si="26"/>
        <v>2.6034899135899243</v>
      </c>
      <c r="L145" s="109">
        <f t="shared" ca="1" si="27"/>
        <v>0.33915785271574284</v>
      </c>
      <c r="M145" s="109">
        <f t="shared" ca="1" si="28"/>
        <v>8.6824410295230164E-2</v>
      </c>
      <c r="N145" s="110">
        <f t="shared" si="29"/>
        <v>5.1461143813219747</v>
      </c>
      <c r="O145" s="110">
        <f t="shared" si="30"/>
        <v>0.1943213706305362</v>
      </c>
      <c r="P145" s="111">
        <f ca="1">_xlfn.MAXIFS($S$4:$S$578,$B$4:$B$578,B145)</f>
        <v>3785.4198736184544</v>
      </c>
      <c r="Q145" s="112">
        <f t="shared" ca="1" si="31"/>
        <v>0.91683806882594787</v>
      </c>
      <c r="S145" s="112">
        <f ca="1">IF(B144=0,0,IF(B145=B144,S144+M145/O145,M145/O145+1))</f>
        <v>3031.4446367935197</v>
      </c>
    </row>
    <row r="146" spans="1:19" x14ac:dyDescent="0.25">
      <c r="A146" s="102">
        <v>143</v>
      </c>
      <c r="B146" s="102" t="str">
        <f>'Участки тепловых сетей'!B146</f>
        <v>Котельная №1 с. Дивеево</v>
      </c>
      <c r="C146" s="102" t="str">
        <f>'Участки тепловых сетей'!C146</f>
        <v>Т70</v>
      </c>
      <c r="D146" s="102" t="str">
        <f>'Участки тепловых сетей'!D146</f>
        <v xml:space="preserve">Т71 </v>
      </c>
      <c r="E146" s="102">
        <f>IF('Участки тепловых сетей'!F146="Подземная канальная или подвальная",2,IF('Участки тепловых сетей'!F146="Подземная бесканальная",2,IF('Участки тепловых сетей'!F146="Надземная",1,0)))</f>
        <v>2</v>
      </c>
      <c r="F146" s="102">
        <f t="shared" si="24"/>
        <v>0.05</v>
      </c>
      <c r="G146" s="108">
        <f ca="1">IF(B146=0,0,YEAR(TODAY())-'Участки тепловых сетей'!E146)</f>
        <v>50</v>
      </c>
      <c r="H146" s="102">
        <f>IF(B146=0,0,'Участки тепловых сетей'!H146/1000)</f>
        <v>0.04</v>
      </c>
      <c r="I146" s="102">
        <f t="shared" si="25"/>
        <v>1</v>
      </c>
      <c r="J146" s="108">
        <f>IF(B146=0,0,'Участки тепловых сетей'!G146/1000)</f>
        <v>6.9000000000000006E-2</v>
      </c>
      <c r="K146" s="108">
        <f t="shared" ca="1" si="26"/>
        <v>6.0912469803517366</v>
      </c>
      <c r="L146" s="109">
        <f t="shared" ca="1" si="27"/>
        <v>180.96680889682807</v>
      </c>
      <c r="M146" s="109">
        <f t="shared" ca="1" si="28"/>
        <v>7.2386723558731232</v>
      </c>
      <c r="N146" s="110">
        <f t="shared" si="29"/>
        <v>5.1461143813219747</v>
      </c>
      <c r="O146" s="110">
        <f t="shared" si="30"/>
        <v>0.1943213706305362</v>
      </c>
      <c r="P146" s="111">
        <f ca="1">_xlfn.MAXIFS($S$4:$S$578,$B$4:$B$578,B146)</f>
        <v>3785.4198736184544</v>
      </c>
      <c r="Q146" s="112">
        <f t="shared" ca="1" si="31"/>
        <v>7.1826472731544152E-4</v>
      </c>
      <c r="S146" s="112">
        <f ca="1">IF(B145=0,0,IF(B146=B145,S145+M146/O146,M146/O146+1))</f>
        <v>3068.6956727057564</v>
      </c>
    </row>
    <row r="147" spans="1:19" x14ac:dyDescent="0.25">
      <c r="A147" s="102">
        <v>144</v>
      </c>
      <c r="B147" s="102" t="str">
        <f>'Участки тепловых сетей'!B147</f>
        <v>Котельная №1 с. Дивеево</v>
      </c>
      <c r="C147" s="102" t="str">
        <f>'Участки тепловых сетей'!C147</f>
        <v>Т71</v>
      </c>
      <c r="D147" s="102" t="str">
        <f>'Участки тепловых сетей'!D147</f>
        <v xml:space="preserve">Т72 </v>
      </c>
      <c r="E147" s="102">
        <f>IF('Участки тепловых сетей'!F147="Подземная канальная или подвальная",2,IF('Участки тепловых сетей'!F147="Подземная бесканальная",2,IF('Участки тепловых сетей'!F147="Надземная",1,0)))</f>
        <v>2</v>
      </c>
      <c r="F147" s="102">
        <f t="shared" si="24"/>
        <v>0.05</v>
      </c>
      <c r="G147" s="108">
        <f ca="1">IF(B147=0,0,YEAR(TODAY())-'Участки тепловых сетей'!E147)</f>
        <v>50</v>
      </c>
      <c r="H147" s="102">
        <f>IF(B147=0,0,'Участки тепловых сетей'!H147/1000)</f>
        <v>3.3000000000000002E-2</v>
      </c>
      <c r="I147" s="102">
        <f t="shared" si="25"/>
        <v>1</v>
      </c>
      <c r="J147" s="108">
        <f>IF(B147=0,0,'Участки тепловых сетей'!G147/1000)</f>
        <v>6.9000000000000006E-2</v>
      </c>
      <c r="K147" s="108">
        <f t="shared" ca="1" si="26"/>
        <v>6.0912469803517366</v>
      </c>
      <c r="L147" s="109">
        <f t="shared" ca="1" si="27"/>
        <v>180.96680889682807</v>
      </c>
      <c r="M147" s="109">
        <f t="shared" ca="1" si="28"/>
        <v>5.9719046935953264</v>
      </c>
      <c r="N147" s="110">
        <f t="shared" si="29"/>
        <v>5.1461143813219747</v>
      </c>
      <c r="O147" s="110">
        <f t="shared" si="30"/>
        <v>0.1943213706305362</v>
      </c>
      <c r="P147" s="111">
        <f ca="1">_xlfn.MAXIFS($S$4:$S$578,$B$4:$B$578,B147)</f>
        <v>3785.4198736184544</v>
      </c>
      <c r="Q147" s="112">
        <f t="shared" ca="1" si="31"/>
        <v>2.5493810019932978E-3</v>
      </c>
      <c r="S147" s="112">
        <f ca="1">IF(B146=0,0,IF(B147=B146,S146+M147/O147,M147/O147+1))</f>
        <v>3099.4277773333515</v>
      </c>
    </row>
    <row r="148" spans="1:19" x14ac:dyDescent="0.25">
      <c r="A148" s="102">
        <v>145</v>
      </c>
      <c r="B148" s="102" t="str">
        <f>'Участки тепловых сетей'!B148</f>
        <v>Котельная №1 с. Дивеево</v>
      </c>
      <c r="C148" s="102" t="str">
        <f>'Участки тепловых сетей'!C148</f>
        <v>Т72</v>
      </c>
      <c r="D148" s="102" t="str">
        <f>'Участки тепловых сетей'!D148</f>
        <v xml:space="preserve">ул. Космонавтов, 1Д </v>
      </c>
      <c r="E148" s="102">
        <f>IF('Участки тепловых сетей'!F148="Подземная канальная или подвальная",2,IF('Участки тепловых сетей'!F148="Подземная бесканальная",2,IF('Участки тепловых сетей'!F148="Надземная",1,0)))</f>
        <v>2</v>
      </c>
      <c r="F148" s="102">
        <f t="shared" si="24"/>
        <v>0.05</v>
      </c>
      <c r="G148" s="108">
        <f ca="1">IF(B148=0,0,YEAR(TODAY())-'Участки тепловых сетей'!E148)</f>
        <v>50</v>
      </c>
      <c r="H148" s="102">
        <f>IF(B148=0,0,'Участки тепловых сетей'!H148/1000)</f>
        <v>4.5999999999999999E-2</v>
      </c>
      <c r="I148" s="102">
        <f t="shared" si="25"/>
        <v>1</v>
      </c>
      <c r="J148" s="108">
        <f>IF(B148=0,0,'Участки тепловых сетей'!G148/1000)</f>
        <v>6.9000000000000006E-2</v>
      </c>
      <c r="K148" s="108">
        <f t="shared" ca="1" si="26"/>
        <v>6.0912469803517366</v>
      </c>
      <c r="L148" s="109">
        <f t="shared" ca="1" si="27"/>
        <v>180.96680889682807</v>
      </c>
      <c r="M148" s="109">
        <f t="shared" ca="1" si="28"/>
        <v>8.3244732092540907</v>
      </c>
      <c r="N148" s="110">
        <f t="shared" si="29"/>
        <v>5.1461143813219747</v>
      </c>
      <c r="O148" s="110">
        <f t="shared" si="30"/>
        <v>0.1943213706305362</v>
      </c>
      <c r="P148" s="111">
        <f ca="1">_xlfn.MAXIFS($S$4:$S$578,$B$4:$B$578,B148)</f>
        <v>3785.4198736184544</v>
      </c>
      <c r="Q148" s="112">
        <f t="shared" ca="1" si="31"/>
        <v>2.4250864244966687E-4</v>
      </c>
      <c r="S148" s="112">
        <f ca="1">IF(B147=0,0,IF(B148=B147,S147+M148/O148,M148/O148+1))</f>
        <v>3142.2664686324233</v>
      </c>
    </row>
    <row r="149" spans="1:19" x14ac:dyDescent="0.25">
      <c r="A149" s="102">
        <v>146</v>
      </c>
      <c r="B149" s="102" t="str">
        <f>'Участки тепловых сетей'!B149</f>
        <v>Котельная №1 с. Дивеево</v>
      </c>
      <c r="C149" s="102" t="str">
        <f>'Участки тепловых сетей'!C149</f>
        <v>ТК5</v>
      </c>
      <c r="D149" s="102" t="str">
        <f>'Участки тепловых сетей'!D149</f>
        <v xml:space="preserve">ГрОт-Симанина, 9 </v>
      </c>
      <c r="E149" s="102">
        <f>IF('Участки тепловых сетей'!F149="Подземная канальная или подвальная",2,IF('Участки тепловых сетей'!F149="Подземная бесканальная",2,IF('Участки тепловых сетей'!F149="Надземная",1,0)))</f>
        <v>2</v>
      </c>
      <c r="F149" s="102">
        <f t="shared" si="24"/>
        <v>0.05</v>
      </c>
      <c r="G149" s="108">
        <f ca="1">IF(B149=0,0,YEAR(TODAY())-'Участки тепловых сетей'!E149)</f>
        <v>16</v>
      </c>
      <c r="H149" s="102">
        <f>IF(B149=0,0,'Участки тепловых сетей'!H149/1000)</f>
        <v>7.0000000000000001E-3</v>
      </c>
      <c r="I149" s="102">
        <f t="shared" si="25"/>
        <v>1</v>
      </c>
      <c r="J149" s="108">
        <f>IF(B149=0,0,'Участки тепловых сетей'!G149/1000)</f>
        <v>6.9000000000000006E-2</v>
      </c>
      <c r="K149" s="108">
        <f t="shared" ca="1" si="26"/>
        <v>1</v>
      </c>
      <c r="L149" s="109">
        <f t="shared" ca="1" si="27"/>
        <v>0.05</v>
      </c>
      <c r="M149" s="109">
        <f t="shared" ca="1" si="28"/>
        <v>3.5000000000000005E-4</v>
      </c>
      <c r="N149" s="110">
        <f t="shared" si="29"/>
        <v>5.1461143813219747</v>
      </c>
      <c r="O149" s="110">
        <f t="shared" si="30"/>
        <v>0.1943213706305362</v>
      </c>
      <c r="P149" s="111">
        <f ca="1">_xlfn.MAXIFS($S$4:$S$578,$B$4:$B$578,B149)</f>
        <v>3785.4198736184544</v>
      </c>
      <c r="Q149" s="112">
        <f t="shared" ca="1" si="31"/>
        <v>0.99965006124285483</v>
      </c>
      <c r="S149" s="112">
        <f ca="1">IF(B148=0,0,IF(B149=B148,S148+M149/O149,M149/O149+1))</f>
        <v>3142.2682697724567</v>
      </c>
    </row>
    <row r="150" spans="1:19" x14ac:dyDescent="0.25">
      <c r="A150" s="102">
        <v>147</v>
      </c>
      <c r="B150" s="102" t="str">
        <f>'Участки тепловых сетей'!B150</f>
        <v>Котельная №1 с. Дивеево</v>
      </c>
      <c r="C150" s="102" t="str">
        <f>'Участки тепловых сетей'!C150</f>
        <v>ТК2</v>
      </c>
      <c r="D150" s="102" t="str">
        <f>'Участки тепловых сетей'!D150</f>
        <v xml:space="preserve">ГрОт-Симанина, 7 </v>
      </c>
      <c r="E150" s="102">
        <f>IF('Участки тепловых сетей'!F150="Подземная канальная или подвальная",2,IF('Участки тепловых сетей'!F150="Подземная бесканальная",2,IF('Участки тепловых сетей'!F150="Надземная",1,0)))</f>
        <v>2</v>
      </c>
      <c r="F150" s="102">
        <f t="shared" si="24"/>
        <v>0.05</v>
      </c>
      <c r="G150" s="108">
        <f ca="1">IF(B150=0,0,YEAR(TODAY())-'Участки тепловых сетей'!E150)</f>
        <v>12</v>
      </c>
      <c r="H150" s="102">
        <f>IF(B150=0,0,'Участки тепловых сетей'!H150/1000)</f>
        <v>1.2E-2</v>
      </c>
      <c r="I150" s="102">
        <f t="shared" si="25"/>
        <v>1</v>
      </c>
      <c r="J150" s="108">
        <f>IF(B150=0,0,'Участки тепловых сетей'!G150/1000)</f>
        <v>6.9000000000000006E-2</v>
      </c>
      <c r="K150" s="108">
        <f t="shared" ca="1" si="26"/>
        <v>1</v>
      </c>
      <c r="L150" s="109">
        <f t="shared" ca="1" si="27"/>
        <v>0.05</v>
      </c>
      <c r="M150" s="109">
        <f t="shared" ca="1" si="28"/>
        <v>6.0000000000000006E-4</v>
      </c>
      <c r="N150" s="110">
        <f t="shared" si="29"/>
        <v>5.1461143813219747</v>
      </c>
      <c r="O150" s="110">
        <f t="shared" si="30"/>
        <v>0.1943213706305362</v>
      </c>
      <c r="P150" s="111">
        <f ca="1">_xlfn.MAXIFS($S$4:$S$578,$B$4:$B$578,B150)</f>
        <v>3785.4198736184544</v>
      </c>
      <c r="Q150" s="112">
        <f t="shared" ca="1" si="31"/>
        <v>0.99940017996400543</v>
      </c>
      <c r="S150" s="112">
        <f ca="1">IF(B149=0,0,IF(B150=B149,S149+M150/O150,M150/O150+1))</f>
        <v>3142.2713574410855</v>
      </c>
    </row>
    <row r="151" spans="1:19" x14ac:dyDescent="0.25">
      <c r="A151" s="102">
        <v>148</v>
      </c>
      <c r="B151" s="102" t="str">
        <f>'Участки тепловых сетей'!B151</f>
        <v>Котельная №1 с. Дивеево</v>
      </c>
      <c r="C151" s="102" t="str">
        <f>'Участки тепловых сетей'!C151</f>
        <v>Т30</v>
      </c>
      <c r="D151" s="102" t="str">
        <f>'Участки тепловых сетей'!D151</f>
        <v xml:space="preserve">Т33 </v>
      </c>
      <c r="E151" s="102">
        <f>IF('Участки тепловых сетей'!F151="Подземная канальная или подвальная",2,IF('Участки тепловых сетей'!F151="Подземная бесканальная",2,IF('Участки тепловых сетей'!F151="Надземная",1,0)))</f>
        <v>2</v>
      </c>
      <c r="F151" s="102">
        <f t="shared" si="24"/>
        <v>0.05</v>
      </c>
      <c r="G151" s="108">
        <f ca="1">IF(B151=0,0,YEAR(TODAY())-'Участки тепловых сетей'!E151)</f>
        <v>50</v>
      </c>
      <c r="H151" s="102">
        <f>IF(B151=0,0,'Участки тепловых сетей'!H151/1000)</f>
        <v>0.13500000000000001</v>
      </c>
      <c r="I151" s="102">
        <f t="shared" si="25"/>
        <v>1</v>
      </c>
      <c r="J151" s="108">
        <f>IF(B151=0,0,'Участки тепловых сетей'!G151/1000)</f>
        <v>6.9000000000000006E-2</v>
      </c>
      <c r="K151" s="108">
        <f t="shared" ca="1" si="26"/>
        <v>6.0912469803517366</v>
      </c>
      <c r="L151" s="109">
        <f t="shared" ca="1" si="27"/>
        <v>180.96680889682807</v>
      </c>
      <c r="M151" s="109">
        <f t="shared" ca="1" si="28"/>
        <v>24.430519201071792</v>
      </c>
      <c r="N151" s="110">
        <f t="shared" si="29"/>
        <v>5.1461143813219747</v>
      </c>
      <c r="O151" s="110">
        <f t="shared" si="30"/>
        <v>0.1943213706305362</v>
      </c>
      <c r="P151" s="111">
        <f ca="1">_xlfn.MAXIFS($S$4:$S$578,$B$4:$B$578,B151)</f>
        <v>3785.4198736184544</v>
      </c>
      <c r="Q151" s="112">
        <f t="shared" ca="1" si="31"/>
        <v>2.4544846529105532E-11</v>
      </c>
      <c r="S151" s="112">
        <f ca="1">IF(B150=0,0,IF(B151=B150,S150+M151/O151,M151/O151+1))</f>
        <v>3267.9936036448835</v>
      </c>
    </row>
    <row r="152" spans="1:19" x14ac:dyDescent="0.25">
      <c r="A152" s="102">
        <v>149</v>
      </c>
      <c r="B152" s="102" t="str">
        <f>'Участки тепловых сетей'!B152</f>
        <v>Котельная №1 с. Дивеево</v>
      </c>
      <c r="C152" s="102" t="str">
        <f>'Участки тепловых сетей'!C152</f>
        <v>Т24</v>
      </c>
      <c r="D152" s="102" t="str">
        <f>'Участки тепловых сетей'!D152</f>
        <v xml:space="preserve">ул. Южная, 4А </v>
      </c>
      <c r="E152" s="102">
        <f>IF('Участки тепловых сетей'!F152="Подземная канальная или подвальная",2,IF('Участки тепловых сетей'!F152="Подземная бесканальная",2,IF('Участки тепловых сетей'!F152="Надземная",1,0)))</f>
        <v>2</v>
      </c>
      <c r="F152" s="102">
        <f t="shared" si="24"/>
        <v>0.05</v>
      </c>
      <c r="G152" s="108">
        <f ca="1">IF(B152=0,0,YEAR(TODAY())-'Участки тепловых сетей'!E152)</f>
        <v>45</v>
      </c>
      <c r="H152" s="102">
        <f>IF(B152=0,0,'Участки тепловых сетей'!H152/1000)</f>
        <v>3.9E-2</v>
      </c>
      <c r="I152" s="102">
        <f t="shared" si="25"/>
        <v>1</v>
      </c>
      <c r="J152" s="108">
        <f>IF(B152=0,0,'Участки тепловых сетей'!G152/1000)</f>
        <v>6.9000000000000006E-2</v>
      </c>
      <c r="K152" s="108">
        <f t="shared" ca="1" si="26"/>
        <v>4.7438679181792631</v>
      </c>
      <c r="L152" s="109">
        <f t="shared" ca="1" si="27"/>
        <v>13.947982005444068</v>
      </c>
      <c r="M152" s="109">
        <f t="shared" ca="1" si="28"/>
        <v>0.5439712982123186</v>
      </c>
      <c r="N152" s="110">
        <f t="shared" si="29"/>
        <v>5.1461143813219747</v>
      </c>
      <c r="O152" s="110">
        <f t="shared" si="30"/>
        <v>0.1943213706305362</v>
      </c>
      <c r="P152" s="111">
        <f ca="1">_xlfn.MAXIFS($S$4:$S$578,$B$4:$B$578,B152)</f>
        <v>3785.4198736184544</v>
      </c>
      <c r="Q152" s="112">
        <f t="shared" ca="1" si="31"/>
        <v>0.58043857452639225</v>
      </c>
      <c r="S152" s="112">
        <f ca="1">IF(B151=0,0,IF(B152=B151,S151+M152/O152,M152/O152+1))</f>
        <v>3270.7929421656404</v>
      </c>
    </row>
    <row r="153" spans="1:19" x14ac:dyDescent="0.25">
      <c r="A153" s="102">
        <v>150</v>
      </c>
      <c r="B153" s="102" t="str">
        <f>'Участки тепловых сетей'!B153</f>
        <v>Котельная №1 с. Дивеево</v>
      </c>
      <c r="C153" s="102" t="str">
        <f>'Участки тепловых сетей'!C153</f>
        <v>Т14</v>
      </c>
      <c r="D153" s="102" t="str">
        <f>'Участки тепловых сетей'!D153</f>
        <v xml:space="preserve">Т16 </v>
      </c>
      <c r="E153" s="102">
        <f>IF('Участки тепловых сетей'!F153="Подземная канальная или подвальная",2,IF('Участки тепловых сетей'!F153="Подземная бесканальная",2,IF('Участки тепловых сетей'!F153="Надземная",1,0)))</f>
        <v>2</v>
      </c>
      <c r="F153" s="102">
        <f t="shared" si="24"/>
        <v>0.05</v>
      </c>
      <c r="G153" s="108">
        <f ca="1">IF(B153=0,0,YEAR(TODAY())-'Участки тепловых сетей'!E153)</f>
        <v>50</v>
      </c>
      <c r="H153" s="102">
        <f>IF(B153=0,0,'Участки тепловых сетей'!H153/1000)</f>
        <v>0.09</v>
      </c>
      <c r="I153" s="102">
        <f t="shared" si="25"/>
        <v>1</v>
      </c>
      <c r="J153" s="108">
        <f>IF(B153=0,0,'Участки тепловых сетей'!G153/1000)</f>
        <v>6.9000000000000006E-2</v>
      </c>
      <c r="K153" s="108">
        <f t="shared" ca="1" si="26"/>
        <v>6.0912469803517366</v>
      </c>
      <c r="L153" s="109">
        <f t="shared" ca="1" si="27"/>
        <v>180.96680889682807</v>
      </c>
      <c r="M153" s="109">
        <f t="shared" ca="1" si="28"/>
        <v>16.287012800714525</v>
      </c>
      <c r="N153" s="110">
        <f t="shared" si="29"/>
        <v>5.1461143813219747</v>
      </c>
      <c r="O153" s="110">
        <f t="shared" si="30"/>
        <v>0.1943213706305362</v>
      </c>
      <c r="P153" s="111">
        <f ca="1">_xlfn.MAXIFS($S$4:$S$578,$B$4:$B$578,B153)</f>
        <v>3785.4198736184544</v>
      </c>
      <c r="Q153" s="112">
        <f t="shared" ca="1" si="31"/>
        <v>8.445788740530704E-8</v>
      </c>
      <c r="S153" s="112">
        <f ca="1">IF(B152=0,0,IF(B153=B152,S152+M153/O153,M153/O153+1))</f>
        <v>3354.6077729681724</v>
      </c>
    </row>
    <row r="154" spans="1:19" x14ac:dyDescent="0.25">
      <c r="A154" s="102">
        <v>151</v>
      </c>
      <c r="B154" s="102" t="str">
        <f>'Участки тепловых сетей'!B154</f>
        <v>Котельная №1 с. Дивеево</v>
      </c>
      <c r="C154" s="102" t="str">
        <f>'Участки тепловых сетей'!C154</f>
        <v>ТК10</v>
      </c>
      <c r="D154" s="102" t="str">
        <f>'Участки тепловых сетей'!D154</f>
        <v xml:space="preserve">ул. Южная, 15/3 </v>
      </c>
      <c r="E154" s="102">
        <f>IF('Участки тепловых сетей'!F154="Подземная канальная или подвальная",2,IF('Участки тепловых сетей'!F154="Подземная бесканальная",2,IF('Участки тепловых сетей'!F154="Надземная",1,0)))</f>
        <v>2</v>
      </c>
      <c r="F154" s="102">
        <f t="shared" si="24"/>
        <v>0.05</v>
      </c>
      <c r="G154" s="108">
        <f ca="1">IF(B154=0,0,YEAR(TODAY())-'Участки тепловых сетей'!E154)</f>
        <v>6</v>
      </c>
      <c r="H154" s="102">
        <f>IF(B154=0,0,'Участки тепловых сетей'!H154/1000)</f>
        <v>1.2E-2</v>
      </c>
      <c r="I154" s="102">
        <f t="shared" si="25"/>
        <v>1</v>
      </c>
      <c r="J154" s="108">
        <f>IF(B154=0,0,'Участки тепловых сетей'!G154/1000)</f>
        <v>6.9000000000000006E-2</v>
      </c>
      <c r="K154" s="108">
        <f t="shared" ca="1" si="26"/>
        <v>1</v>
      </c>
      <c r="L154" s="109">
        <f t="shared" ca="1" si="27"/>
        <v>0.05</v>
      </c>
      <c r="M154" s="109">
        <f t="shared" ca="1" si="28"/>
        <v>6.0000000000000006E-4</v>
      </c>
      <c r="N154" s="110">
        <f t="shared" si="29"/>
        <v>5.1461143813219747</v>
      </c>
      <c r="O154" s="110">
        <f t="shared" si="30"/>
        <v>0.1943213706305362</v>
      </c>
      <c r="P154" s="111">
        <f ca="1">_xlfn.MAXIFS($S$4:$S$578,$B$4:$B$578,B154)</f>
        <v>3785.4198736184544</v>
      </c>
      <c r="Q154" s="112">
        <f t="shared" ca="1" si="31"/>
        <v>0.99940017996400543</v>
      </c>
      <c r="S154" s="112">
        <f ca="1">IF(B153=0,0,IF(B154=B153,S153+M154/O154,M154/O154+1))</f>
        <v>3354.6108606368011</v>
      </c>
    </row>
    <row r="155" spans="1:19" x14ac:dyDescent="0.25">
      <c r="A155" s="102">
        <v>152</v>
      </c>
      <c r="B155" s="102" t="str">
        <f>'Участки тепловых сетей'!B155</f>
        <v>Котельная №1 с. Дивеево</v>
      </c>
      <c r="C155" s="102" t="str">
        <f>'Участки тепловых сетей'!C155</f>
        <v>ТК11</v>
      </c>
      <c r="D155" s="102" t="str">
        <f>'Участки тепловых сетей'!D155</f>
        <v xml:space="preserve">ТК13 </v>
      </c>
      <c r="E155" s="102">
        <f>IF('Участки тепловых сетей'!F155="Подземная канальная или подвальная",2,IF('Участки тепловых сетей'!F155="Подземная бесканальная",2,IF('Участки тепловых сетей'!F155="Надземная",1,0)))</f>
        <v>2</v>
      </c>
      <c r="F155" s="102">
        <f t="shared" si="24"/>
        <v>0.05</v>
      </c>
      <c r="G155" s="108">
        <f ca="1">IF(B155=0,0,YEAR(TODAY())-'Участки тепловых сетей'!E155)</f>
        <v>6</v>
      </c>
      <c r="H155" s="102">
        <f>IF(B155=0,0,'Участки тепловых сетей'!H155/1000)</f>
        <v>0.01</v>
      </c>
      <c r="I155" s="102">
        <f t="shared" si="25"/>
        <v>1</v>
      </c>
      <c r="J155" s="108">
        <f>IF(B155=0,0,'Участки тепловых сетей'!G155/1000)</f>
        <v>6.9000000000000006E-2</v>
      </c>
      <c r="K155" s="108">
        <f t="shared" ca="1" si="26"/>
        <v>1</v>
      </c>
      <c r="L155" s="109">
        <f t="shared" ca="1" si="27"/>
        <v>0.05</v>
      </c>
      <c r="M155" s="109">
        <f t="shared" ca="1" si="28"/>
        <v>5.0000000000000001E-4</v>
      </c>
      <c r="N155" s="110">
        <f t="shared" si="29"/>
        <v>5.1461143813219747</v>
      </c>
      <c r="O155" s="110">
        <f t="shared" si="30"/>
        <v>0.1943213706305362</v>
      </c>
      <c r="P155" s="111">
        <f ca="1">_xlfn.MAXIFS($S$4:$S$578,$B$4:$B$578,B155)</f>
        <v>3785.4198736184544</v>
      </c>
      <c r="Q155" s="112">
        <f t="shared" ca="1" si="31"/>
        <v>0.99950012497916929</v>
      </c>
      <c r="S155" s="112">
        <f ca="1">IF(B154=0,0,IF(B155=B154,S154+M155/O155,M155/O155+1))</f>
        <v>3354.6134336939917</v>
      </c>
    </row>
    <row r="156" spans="1:19" x14ac:dyDescent="0.25">
      <c r="A156" s="102">
        <v>153</v>
      </c>
      <c r="B156" s="102" t="str">
        <f>'Участки тепловых сетей'!B156</f>
        <v>Котельная №1 с. Дивеево</v>
      </c>
      <c r="C156" s="102" t="str">
        <f>'Участки тепловых сетей'!C156</f>
        <v>ТК13</v>
      </c>
      <c r="D156" s="102" t="str">
        <f>'Участки тепловых сетей'!D156</f>
        <v xml:space="preserve">ул. Южная, 15/1 </v>
      </c>
      <c r="E156" s="102">
        <f>IF('Участки тепловых сетей'!F156="Подземная канальная или подвальная",2,IF('Участки тепловых сетей'!F156="Подземная бесканальная",2,IF('Участки тепловых сетей'!F156="Надземная",1,0)))</f>
        <v>2</v>
      </c>
      <c r="F156" s="102">
        <f t="shared" si="24"/>
        <v>0.05</v>
      </c>
      <c r="G156" s="108">
        <f ca="1">IF(B156=0,0,YEAR(TODAY())-'Участки тепловых сетей'!E156)</f>
        <v>6</v>
      </c>
      <c r="H156" s="102">
        <f>IF(B156=0,0,'Участки тепловых сетей'!H156/1000)</f>
        <v>3.5999999999999997E-2</v>
      </c>
      <c r="I156" s="102">
        <f t="shared" si="25"/>
        <v>1</v>
      </c>
      <c r="J156" s="108">
        <f>IF(B156=0,0,'Участки тепловых сетей'!G156/1000)</f>
        <v>6.9000000000000006E-2</v>
      </c>
      <c r="K156" s="108">
        <f t="shared" ca="1" si="26"/>
        <v>1</v>
      </c>
      <c r="L156" s="109">
        <f t="shared" ca="1" si="27"/>
        <v>0.05</v>
      </c>
      <c r="M156" s="109">
        <f t="shared" ca="1" si="28"/>
        <v>1.8E-3</v>
      </c>
      <c r="N156" s="110">
        <f t="shared" si="29"/>
        <v>5.1461143813219747</v>
      </c>
      <c r="O156" s="110">
        <f t="shared" si="30"/>
        <v>0.1943213706305362</v>
      </c>
      <c r="P156" s="111">
        <f ca="1">_xlfn.MAXIFS($S$4:$S$578,$B$4:$B$578,B156)</f>
        <v>3785.4198736184544</v>
      </c>
      <c r="Q156" s="112">
        <f t="shared" ca="1" si="31"/>
        <v>0.99820161902843729</v>
      </c>
      <c r="S156" s="112">
        <f ca="1">IF(B155=0,0,IF(B156=B155,S155+M156/O156,M156/O156+1))</f>
        <v>3354.6226966998779</v>
      </c>
    </row>
    <row r="157" spans="1:19" x14ac:dyDescent="0.25">
      <c r="A157" s="102">
        <v>154</v>
      </c>
      <c r="B157" s="102" t="str">
        <f>'Участки тепловых сетей'!B157</f>
        <v>Котельная №1 с. Дивеево</v>
      </c>
      <c r="C157" s="102" t="str">
        <f>'Участки тепловых сетей'!C157</f>
        <v>ТК10</v>
      </c>
      <c r="D157" s="102" t="str">
        <f>'Участки тепловых сетей'!D157</f>
        <v xml:space="preserve">ул. Южная, 17 </v>
      </c>
      <c r="E157" s="102">
        <f>IF('Участки тепловых сетей'!F157="Подземная канальная или подвальная",2,IF('Участки тепловых сетей'!F157="Подземная бесканальная",2,IF('Участки тепловых сетей'!F157="Надземная",1,0)))</f>
        <v>2</v>
      </c>
      <c r="F157" s="102">
        <f t="shared" si="24"/>
        <v>0.05</v>
      </c>
      <c r="G157" s="108">
        <f ca="1">IF(B157=0,0,YEAR(TODAY())-'Участки тепловых сетей'!E157)</f>
        <v>6</v>
      </c>
      <c r="H157" s="102">
        <f>IF(B157=0,0,'Участки тепловых сетей'!H157/1000)</f>
        <v>0.01</v>
      </c>
      <c r="I157" s="102">
        <f t="shared" si="25"/>
        <v>1</v>
      </c>
      <c r="J157" s="108">
        <f>IF(B157=0,0,'Участки тепловых сетей'!G157/1000)</f>
        <v>6.9000000000000006E-2</v>
      </c>
      <c r="K157" s="108">
        <f t="shared" ca="1" si="26"/>
        <v>1</v>
      </c>
      <c r="L157" s="109">
        <f t="shared" ca="1" si="27"/>
        <v>0.05</v>
      </c>
      <c r="M157" s="109">
        <f t="shared" ca="1" si="28"/>
        <v>5.0000000000000001E-4</v>
      </c>
      <c r="N157" s="110">
        <f t="shared" si="29"/>
        <v>5.1461143813219747</v>
      </c>
      <c r="O157" s="110">
        <f t="shared" si="30"/>
        <v>0.1943213706305362</v>
      </c>
      <c r="P157" s="111">
        <f ca="1">_xlfn.MAXIFS($S$4:$S$578,$B$4:$B$578,B157)</f>
        <v>3785.4198736184544</v>
      </c>
      <c r="Q157" s="112">
        <f t="shared" ca="1" si="31"/>
        <v>0.99950012497916929</v>
      </c>
      <c r="S157" s="112">
        <f ca="1">IF(B156=0,0,IF(B157=B156,S156+M157/O157,M157/O157+1))</f>
        <v>3354.6252697570685</v>
      </c>
    </row>
    <row r="158" spans="1:19" x14ac:dyDescent="0.25">
      <c r="A158" s="102">
        <v>155</v>
      </c>
      <c r="B158" s="102" t="str">
        <f>'Участки тепловых сетей'!B158</f>
        <v>Котельная №1 с. Дивеево</v>
      </c>
      <c r="C158" s="102" t="str">
        <f>'Участки тепловых сетей'!C158</f>
        <v>ТК2-ГВС</v>
      </c>
      <c r="D158" s="102" t="str">
        <f>'Участки тепловых сетей'!D158</f>
        <v xml:space="preserve">ТК3-ГВС </v>
      </c>
      <c r="E158" s="102">
        <f>IF('Участки тепловых сетей'!F158="Подземная канальная или подвальная",2,IF('Участки тепловых сетей'!F158="Подземная бесканальная",2,IF('Участки тепловых сетей'!F158="Надземная",1,0)))</f>
        <v>2</v>
      </c>
      <c r="F158" s="102">
        <f t="shared" si="24"/>
        <v>0.05</v>
      </c>
      <c r="G158" s="108">
        <f ca="1">IF(B158=0,0,YEAR(TODAY())-'Участки тепловых сетей'!E158)</f>
        <v>17</v>
      </c>
      <c r="H158" s="102">
        <f>IF(B158=0,0,'Участки тепловых сетей'!H158/1000)</f>
        <v>1.2999999999999999E-2</v>
      </c>
      <c r="I158" s="102">
        <f t="shared" si="25"/>
        <v>1</v>
      </c>
      <c r="J158" s="108">
        <f>IF(B158=0,0,'Участки тепловых сетей'!G158/1000)</f>
        <v>6.9000000000000006E-2</v>
      </c>
      <c r="K158" s="108">
        <f t="shared" ca="1" si="26"/>
        <v>1</v>
      </c>
      <c r="L158" s="109">
        <f t="shared" ca="1" si="27"/>
        <v>0.05</v>
      </c>
      <c r="M158" s="109">
        <f t="shared" ca="1" si="28"/>
        <v>6.4999999999999997E-4</v>
      </c>
      <c r="N158" s="110">
        <f t="shared" si="29"/>
        <v>5.1461143813219747</v>
      </c>
      <c r="O158" s="110">
        <f t="shared" si="30"/>
        <v>0.1943213706305362</v>
      </c>
      <c r="P158" s="111">
        <f ca="1">_xlfn.MAXIFS($S$4:$S$578,$B$4:$B$578,B158)</f>
        <v>3785.4198736184544</v>
      </c>
      <c r="Q158" s="112">
        <f t="shared" ca="1" si="31"/>
        <v>0.99935021120423662</v>
      </c>
      <c r="S158" s="112">
        <f ca="1">IF(B157=0,0,IF(B158=B157,S157+M158/O158,M158/O158+1))</f>
        <v>3354.6286147314163</v>
      </c>
    </row>
    <row r="159" spans="1:19" x14ac:dyDescent="0.25">
      <c r="A159" s="102">
        <v>156</v>
      </c>
      <c r="B159" s="102" t="str">
        <f>'Участки тепловых сетей'!B159</f>
        <v>Котельная №1 с. Дивеево</v>
      </c>
      <c r="C159" s="102" t="str">
        <f>'Участки тепловых сетей'!C159</f>
        <v>ТК2-ГВС</v>
      </c>
      <c r="D159" s="102" t="str">
        <f>'Участки тепловых сетей'!D159</f>
        <v xml:space="preserve">ГрОт-Симанина, 7 </v>
      </c>
      <c r="E159" s="102">
        <f>IF('Участки тепловых сетей'!F159="Подземная канальная или подвальная",2,IF('Участки тепловых сетей'!F159="Подземная бесканальная",2,IF('Участки тепловых сетей'!F159="Надземная",1,0)))</f>
        <v>2</v>
      </c>
      <c r="F159" s="102">
        <f t="shared" si="24"/>
        <v>0.05</v>
      </c>
      <c r="G159" s="108">
        <f ca="1">IF(B159=0,0,YEAR(TODAY())-'Участки тепловых сетей'!E159)</f>
        <v>12</v>
      </c>
      <c r="H159" s="102">
        <f>IF(B159=0,0,'Участки тепловых сетей'!H159/1000)</f>
        <v>1.2E-2</v>
      </c>
      <c r="I159" s="102">
        <f t="shared" si="25"/>
        <v>1</v>
      </c>
      <c r="J159" s="108">
        <f>IF(B159=0,0,'Участки тепловых сетей'!G159/1000)</f>
        <v>6.9000000000000006E-2</v>
      </c>
      <c r="K159" s="108">
        <f t="shared" ca="1" si="26"/>
        <v>1</v>
      </c>
      <c r="L159" s="109">
        <f t="shared" ca="1" si="27"/>
        <v>0.05</v>
      </c>
      <c r="M159" s="109">
        <f t="shared" ca="1" si="28"/>
        <v>6.0000000000000006E-4</v>
      </c>
      <c r="N159" s="110">
        <f t="shared" si="29"/>
        <v>5.1461143813219747</v>
      </c>
      <c r="O159" s="110">
        <f t="shared" si="30"/>
        <v>0.1943213706305362</v>
      </c>
      <c r="P159" s="111">
        <f ca="1">_xlfn.MAXIFS($S$4:$S$578,$B$4:$B$578,B159)</f>
        <v>3785.4198736184544</v>
      </c>
      <c r="Q159" s="112">
        <f t="shared" ca="1" si="31"/>
        <v>0.99940017996400543</v>
      </c>
      <c r="S159" s="112">
        <f ca="1">IF(B158=0,0,IF(B159=B158,S158+M159/O159,M159/O159+1))</f>
        <v>3354.631702400045</v>
      </c>
    </row>
    <row r="160" spans="1:19" x14ac:dyDescent="0.25">
      <c r="A160" s="102">
        <v>157</v>
      </c>
      <c r="B160" s="102" t="str">
        <f>'Участки тепловых сетей'!B160</f>
        <v>Котельная №1 с. Дивеево</v>
      </c>
      <c r="C160" s="102" t="str">
        <f>'Участки тепловых сетей'!C160</f>
        <v>ГрОт-Симанина, 7</v>
      </c>
      <c r="D160" s="102" t="str">
        <f>'Участки тепловых сетей'!D160</f>
        <v xml:space="preserve">ГрОт-Симанина, 5 </v>
      </c>
      <c r="E160" s="102">
        <f>IF('Участки тепловых сетей'!F160="Подземная канальная или подвальная",2,IF('Участки тепловых сетей'!F160="Подземная бесканальная",2,IF('Участки тепловых сетей'!F160="Надземная",1,0)))</f>
        <v>2</v>
      </c>
      <c r="F160" s="102">
        <f t="shared" si="24"/>
        <v>0.05</v>
      </c>
      <c r="G160" s="108">
        <f ca="1">IF(B160=0,0,YEAR(TODAY())-'Участки тепловых сетей'!E160)</f>
        <v>11</v>
      </c>
      <c r="H160" s="102">
        <f>IF(B160=0,0,'Участки тепловых сетей'!H160/1000)</f>
        <v>1.4E-2</v>
      </c>
      <c r="I160" s="102">
        <f t="shared" si="25"/>
        <v>1</v>
      </c>
      <c r="J160" s="108">
        <f>IF(B160=0,0,'Участки тепловых сетей'!G160/1000)</f>
        <v>6.9000000000000006E-2</v>
      </c>
      <c r="K160" s="108">
        <f t="shared" ca="1" si="26"/>
        <v>1</v>
      </c>
      <c r="L160" s="109">
        <f t="shared" ca="1" si="27"/>
        <v>0.05</v>
      </c>
      <c r="M160" s="109">
        <f t="shared" ca="1" si="28"/>
        <v>7.000000000000001E-4</v>
      </c>
      <c r="N160" s="110">
        <f t="shared" si="29"/>
        <v>5.1461143813219747</v>
      </c>
      <c r="O160" s="110">
        <f t="shared" si="30"/>
        <v>0.1943213706305362</v>
      </c>
      <c r="P160" s="111">
        <f ca="1">_xlfn.MAXIFS($S$4:$S$578,$B$4:$B$578,B160)</f>
        <v>3785.4198736184544</v>
      </c>
      <c r="Q160" s="112">
        <f t="shared" ca="1" si="31"/>
        <v>0.99930024494284331</v>
      </c>
      <c r="S160" s="112">
        <f ca="1">IF(B159=0,0,IF(B160=B159,S159+M160/O160,M160/O160+1))</f>
        <v>3354.6353046801119</v>
      </c>
    </row>
    <row r="161" spans="1:19" x14ac:dyDescent="0.25">
      <c r="A161" s="102">
        <v>158</v>
      </c>
      <c r="B161" s="102" t="str">
        <f>'Участки тепловых сетей'!B161</f>
        <v>Котельная №1 с. Дивеево</v>
      </c>
      <c r="C161" s="102" t="str">
        <f>'Участки тепловых сетей'!C161</f>
        <v>ТК5-ГВС</v>
      </c>
      <c r="D161" s="102" t="str">
        <f>'Участки тепловых сетей'!D161</f>
        <v xml:space="preserve">ГрОт-Симанина, 9 </v>
      </c>
      <c r="E161" s="102">
        <f>IF('Участки тепловых сетей'!F161="Подземная канальная или подвальная",2,IF('Участки тепловых сетей'!F161="Подземная бесканальная",2,IF('Участки тепловых сетей'!F161="Надземная",1,0)))</f>
        <v>2</v>
      </c>
      <c r="F161" s="102">
        <f t="shared" si="24"/>
        <v>0.05</v>
      </c>
      <c r="G161" s="108">
        <f ca="1">IF(B161=0,0,YEAR(TODAY())-'Участки тепловых сетей'!E161)</f>
        <v>16</v>
      </c>
      <c r="H161" s="102">
        <f>IF(B161=0,0,'Участки тепловых сетей'!H161/1000)</f>
        <v>1.4E-2</v>
      </c>
      <c r="I161" s="102">
        <f t="shared" si="25"/>
        <v>1</v>
      </c>
      <c r="J161" s="108">
        <f>IF(B161=0,0,'Участки тепловых сетей'!G161/1000)</f>
        <v>6.9000000000000006E-2</v>
      </c>
      <c r="K161" s="108">
        <f t="shared" ca="1" si="26"/>
        <v>1</v>
      </c>
      <c r="L161" s="109">
        <f t="shared" ca="1" si="27"/>
        <v>0.05</v>
      </c>
      <c r="M161" s="109">
        <f t="shared" ca="1" si="28"/>
        <v>7.000000000000001E-4</v>
      </c>
      <c r="N161" s="110">
        <f t="shared" si="29"/>
        <v>5.1461143813219747</v>
      </c>
      <c r="O161" s="110">
        <f t="shared" si="30"/>
        <v>0.1943213706305362</v>
      </c>
      <c r="P161" s="111">
        <f ca="1">_xlfn.MAXIFS($S$4:$S$578,$B$4:$B$578,B161)</f>
        <v>3785.4198736184544</v>
      </c>
      <c r="Q161" s="112">
        <f t="shared" ca="1" si="31"/>
        <v>0.99930024494284331</v>
      </c>
      <c r="S161" s="112">
        <f ca="1">IF(B160=0,0,IF(B161=B160,S160+M161/O161,M161/O161+1))</f>
        <v>3354.6389069601787</v>
      </c>
    </row>
    <row r="162" spans="1:19" x14ac:dyDescent="0.25">
      <c r="A162" s="102">
        <v>159</v>
      </c>
      <c r="B162" s="102" t="str">
        <f>'Участки тепловых сетей'!B162</f>
        <v>Котельная №1 с. Дивеево</v>
      </c>
      <c r="C162" s="102" t="str">
        <f>'Участки тепловых сетей'!C162</f>
        <v>ТК5-ГВС</v>
      </c>
      <c r="D162" s="102" t="str">
        <f>'Участки тепловых сетей'!D162</f>
        <v xml:space="preserve">ТК8-ГВС </v>
      </c>
      <c r="E162" s="102">
        <f>IF('Участки тепловых сетей'!F162="Подземная канальная или подвальная",2,IF('Участки тепловых сетей'!F162="Подземная бесканальная",2,IF('Участки тепловых сетей'!F162="Надземная",1,0)))</f>
        <v>2</v>
      </c>
      <c r="F162" s="102">
        <f t="shared" si="24"/>
        <v>0.05</v>
      </c>
      <c r="G162" s="108">
        <f ca="1">IF(B162=0,0,YEAR(TODAY())-'Участки тепловых сетей'!E162)</f>
        <v>14</v>
      </c>
      <c r="H162" s="102">
        <f>IF(B162=0,0,'Участки тепловых сетей'!H162/1000)</f>
        <v>6.2E-2</v>
      </c>
      <c r="I162" s="102">
        <f t="shared" si="25"/>
        <v>1</v>
      </c>
      <c r="J162" s="108">
        <f>IF(B162=0,0,'Участки тепловых сетей'!G162/1000)</f>
        <v>6.9000000000000006E-2</v>
      </c>
      <c r="K162" s="108">
        <f t="shared" ca="1" si="26"/>
        <v>1</v>
      </c>
      <c r="L162" s="109">
        <f t="shared" ca="1" si="27"/>
        <v>0.05</v>
      </c>
      <c r="M162" s="109">
        <f t="shared" ca="1" si="28"/>
        <v>3.1000000000000003E-3</v>
      </c>
      <c r="N162" s="110">
        <f t="shared" si="29"/>
        <v>5.1461143813219747</v>
      </c>
      <c r="O162" s="110">
        <f t="shared" si="30"/>
        <v>0.1943213706305362</v>
      </c>
      <c r="P162" s="111">
        <f ca="1">_xlfn.MAXIFS($S$4:$S$578,$B$4:$B$578,B162)</f>
        <v>3785.4198736184544</v>
      </c>
      <c r="Q162" s="112">
        <f t="shared" ca="1" si="31"/>
        <v>0.99690480003867898</v>
      </c>
      <c r="S162" s="112">
        <f ca="1">IF(B161=0,0,IF(B162=B161,S161+M162/O162,M162/O162+1))</f>
        <v>3354.6548599147609</v>
      </c>
    </row>
    <row r="163" spans="1:19" x14ac:dyDescent="0.25">
      <c r="A163" s="102">
        <v>160</v>
      </c>
      <c r="B163" s="102" t="str">
        <f>'Участки тепловых сетей'!B163</f>
        <v>Котельная №1 с. Дивеево</v>
      </c>
      <c r="C163" s="102" t="str">
        <f>'Участки тепловых сетей'!C163</f>
        <v>ТК6-ГВС</v>
      </c>
      <c r="D163" s="102" t="str">
        <f>'Участки тепловых сетей'!D163</f>
        <v xml:space="preserve">ГрОт-Симанина, 8 </v>
      </c>
      <c r="E163" s="102">
        <f>IF('Участки тепловых сетей'!F163="Подземная канальная или подвальная",2,IF('Участки тепловых сетей'!F163="Подземная бесканальная",2,IF('Участки тепловых сетей'!F163="Надземная",1,0)))</f>
        <v>2</v>
      </c>
      <c r="F163" s="102">
        <f t="shared" si="24"/>
        <v>0.05</v>
      </c>
      <c r="G163" s="108">
        <f ca="1">IF(B163=0,0,YEAR(TODAY())-'Участки тепловых сетей'!E163)</f>
        <v>10</v>
      </c>
      <c r="H163" s="102">
        <f>IF(B163=0,0,'Участки тепловых сетей'!H163/1000)</f>
        <v>1.2999999999999999E-2</v>
      </c>
      <c r="I163" s="102">
        <f t="shared" si="25"/>
        <v>1</v>
      </c>
      <c r="J163" s="108">
        <f>IF(B163=0,0,'Участки тепловых сетей'!G163/1000)</f>
        <v>6.9000000000000006E-2</v>
      </c>
      <c r="K163" s="108">
        <f t="shared" ca="1" si="26"/>
        <v>1</v>
      </c>
      <c r="L163" s="109">
        <f t="shared" ca="1" si="27"/>
        <v>0.05</v>
      </c>
      <c r="M163" s="109">
        <f t="shared" ca="1" si="28"/>
        <v>6.4999999999999997E-4</v>
      </c>
      <c r="N163" s="110">
        <f t="shared" si="29"/>
        <v>5.1461143813219747</v>
      </c>
      <c r="O163" s="110">
        <f t="shared" si="30"/>
        <v>0.1943213706305362</v>
      </c>
      <c r="P163" s="111">
        <f ca="1">_xlfn.MAXIFS($S$4:$S$578,$B$4:$B$578,B163)</f>
        <v>3785.4198736184544</v>
      </c>
      <c r="Q163" s="112">
        <f t="shared" ca="1" si="31"/>
        <v>0.99935021120423662</v>
      </c>
      <c r="S163" s="112">
        <f ca="1">IF(B162=0,0,IF(B163=B162,S162+M163/O163,M163/O163+1))</f>
        <v>3354.6582048891087</v>
      </c>
    </row>
    <row r="164" spans="1:19" x14ac:dyDescent="0.25">
      <c r="A164" s="102">
        <v>161</v>
      </c>
      <c r="B164" s="102" t="str">
        <f>'Участки тепловых сетей'!B164</f>
        <v>Котельная №1 с. Дивеево</v>
      </c>
      <c r="C164" s="102" t="str">
        <f>'Участки тепловых сетей'!C164</f>
        <v>Т3</v>
      </c>
      <c r="D164" s="102" t="str">
        <f>'Участки тепловых сетей'!D164</f>
        <v xml:space="preserve">ул. Южная, 16Г/1 </v>
      </c>
      <c r="E164" s="102">
        <f>IF('Участки тепловых сетей'!F164="Подземная канальная или подвальная",2,IF('Участки тепловых сетей'!F164="Подземная бесканальная",2,IF('Участки тепловых сетей'!F164="Надземная",1,0)))</f>
        <v>2</v>
      </c>
      <c r="F164" s="102">
        <f t="shared" si="24"/>
        <v>0.05</v>
      </c>
      <c r="G164" s="108">
        <f ca="1">IF(B164=0,0,YEAR(TODAY())-'Участки тепловых сетей'!E164)</f>
        <v>7</v>
      </c>
      <c r="H164" s="102">
        <f>IF(B164=0,0,'Участки тепловых сетей'!H164/1000)</f>
        <v>1.7999999999999999E-2</v>
      </c>
      <c r="I164" s="102">
        <f t="shared" si="25"/>
        <v>1</v>
      </c>
      <c r="J164" s="108">
        <f>IF(B164=0,0,'Участки тепловых сетей'!G164/1000)</f>
        <v>6.9000000000000006E-2</v>
      </c>
      <c r="K164" s="108">
        <f t="shared" ca="1" si="26"/>
        <v>1</v>
      </c>
      <c r="L164" s="109">
        <f t="shared" ca="1" si="27"/>
        <v>0.05</v>
      </c>
      <c r="M164" s="109">
        <f t="shared" ca="1" si="28"/>
        <v>8.9999999999999998E-4</v>
      </c>
      <c r="N164" s="110">
        <f t="shared" si="29"/>
        <v>5.1461143813219747</v>
      </c>
      <c r="O164" s="110">
        <f t="shared" si="30"/>
        <v>0.1943213706305362</v>
      </c>
      <c r="P164" s="111">
        <f ca="1">_xlfn.MAXIFS($S$4:$S$578,$B$4:$B$578,B164)</f>
        <v>3785.4198736184544</v>
      </c>
      <c r="Q164" s="112">
        <f t="shared" ca="1" si="31"/>
        <v>0.99910040487852736</v>
      </c>
      <c r="S164" s="112">
        <f ca="1">IF(B163=0,0,IF(B164=B163,S163+M164/O164,M164/O164+1))</f>
        <v>3354.6628363920518</v>
      </c>
    </row>
    <row r="165" spans="1:19" x14ac:dyDescent="0.25">
      <c r="A165" s="102">
        <v>162</v>
      </c>
      <c r="B165" s="102" t="str">
        <f>'Участки тепловых сетей'!B165</f>
        <v>Котельная №1 с. Дивеево</v>
      </c>
      <c r="C165" s="102" t="str">
        <f>'Участки тепловых сетей'!C165</f>
        <v>Т4</v>
      </c>
      <c r="D165" s="102" t="str">
        <f>'Участки тепловых сетей'!D165</f>
        <v xml:space="preserve">ул. Южная, 16Г/2 </v>
      </c>
      <c r="E165" s="102">
        <f>IF('Участки тепловых сетей'!F165="Подземная канальная или подвальная",2,IF('Участки тепловых сетей'!F165="Подземная бесканальная",2,IF('Участки тепловых сетей'!F165="Надземная",1,0)))</f>
        <v>2</v>
      </c>
      <c r="F165" s="102">
        <f t="shared" si="24"/>
        <v>0.05</v>
      </c>
      <c r="G165" s="108">
        <f ca="1">IF(B165=0,0,YEAR(TODAY())-'Участки тепловых сетей'!E165)</f>
        <v>7</v>
      </c>
      <c r="H165" s="102">
        <f>IF(B165=0,0,'Участки тепловых сетей'!H165/1000)</f>
        <v>2.1000000000000001E-2</v>
      </c>
      <c r="I165" s="102">
        <f t="shared" si="25"/>
        <v>1</v>
      </c>
      <c r="J165" s="108">
        <f>IF(B165=0,0,'Участки тепловых сетей'!G165/1000)</f>
        <v>6.9000000000000006E-2</v>
      </c>
      <c r="K165" s="108">
        <f t="shared" ca="1" si="26"/>
        <v>1</v>
      </c>
      <c r="L165" s="109">
        <f t="shared" ca="1" si="27"/>
        <v>0.05</v>
      </c>
      <c r="M165" s="109">
        <f t="shared" ca="1" si="28"/>
        <v>1.0500000000000002E-3</v>
      </c>
      <c r="N165" s="110">
        <f t="shared" si="29"/>
        <v>5.1461143813219747</v>
      </c>
      <c r="O165" s="110">
        <f t="shared" si="30"/>
        <v>0.1943213706305362</v>
      </c>
      <c r="P165" s="111">
        <f ca="1">_xlfn.MAXIFS($S$4:$S$578,$B$4:$B$578,B165)</f>
        <v>3785.4198736184544</v>
      </c>
      <c r="Q165" s="112">
        <f t="shared" ca="1" si="31"/>
        <v>0.99895055105711317</v>
      </c>
      <c r="S165" s="112">
        <f ca="1">IF(B164=0,0,IF(B165=B164,S164+M165/O165,M165/O165+1))</f>
        <v>3354.668239812152</v>
      </c>
    </row>
    <row r="166" spans="1:19" x14ac:dyDescent="0.25">
      <c r="A166" s="102">
        <v>163</v>
      </c>
      <c r="B166" s="102" t="str">
        <f>'Участки тепловых сетей'!B166</f>
        <v>Котельная №1 с. Дивеево</v>
      </c>
      <c r="C166" s="102" t="str">
        <f>'Участки тепловых сетей'!C166</f>
        <v>Т16а</v>
      </c>
      <c r="D166" s="102" t="str">
        <f>'Участки тепловых сетей'!D166</f>
        <v xml:space="preserve">Т17 </v>
      </c>
      <c r="E166" s="102">
        <f>IF('Участки тепловых сетей'!F166="Подземная канальная или подвальная",2,IF('Участки тепловых сетей'!F166="Подземная бесканальная",2,IF('Участки тепловых сетей'!F166="Надземная",1,0)))</f>
        <v>2</v>
      </c>
      <c r="F166" s="102">
        <f t="shared" si="24"/>
        <v>0.05</v>
      </c>
      <c r="G166" s="108">
        <f ca="1">IF(B166=0,0,YEAR(TODAY())-'Участки тепловых сетей'!E166)</f>
        <v>50</v>
      </c>
      <c r="H166" s="102">
        <f>IF(B166=0,0,'Участки тепловых сетей'!H166/1000)</f>
        <v>4.8000000000000001E-2</v>
      </c>
      <c r="I166" s="102">
        <f t="shared" si="25"/>
        <v>1</v>
      </c>
      <c r="J166" s="108">
        <f>IF(B166=0,0,'Участки тепловых сетей'!G166/1000)</f>
        <v>6.9000000000000006E-2</v>
      </c>
      <c r="K166" s="108">
        <f t="shared" ca="1" si="26"/>
        <v>6.0912469803517366</v>
      </c>
      <c r="L166" s="109">
        <f t="shared" ca="1" si="27"/>
        <v>180.96680889682807</v>
      </c>
      <c r="M166" s="109">
        <f t="shared" ca="1" si="28"/>
        <v>8.6864068270477475</v>
      </c>
      <c r="N166" s="110">
        <f t="shared" si="29"/>
        <v>5.1461143813219747</v>
      </c>
      <c r="O166" s="110">
        <f t="shared" si="30"/>
        <v>0.1943213706305362</v>
      </c>
      <c r="P166" s="111">
        <f ca="1">_xlfn.MAXIFS($S$4:$S$578,$B$4:$B$578,B166)</f>
        <v>3785.4198736184544</v>
      </c>
      <c r="Q166" s="112">
        <f t="shared" ca="1" si="31"/>
        <v>1.6886570109270836E-4</v>
      </c>
      <c r="S166" s="112">
        <f ca="1">IF(B165=0,0,IF(B166=B165,S165+M166/O166,M166/O166+1))</f>
        <v>3399.3694829068359</v>
      </c>
    </row>
    <row r="167" spans="1:19" x14ac:dyDescent="0.25">
      <c r="A167" s="102">
        <v>164</v>
      </c>
      <c r="B167" s="102" t="str">
        <f>'Участки тепловых сетей'!B167</f>
        <v>Котельная №1 с. Дивеево</v>
      </c>
      <c r="C167" s="102" t="str">
        <f>'Участки тепловых сетей'!C167</f>
        <v>ГрОт-Симанина, 7</v>
      </c>
      <c r="D167" s="102" t="str">
        <f>'Участки тепловых сетей'!D167</f>
        <v xml:space="preserve">ГрОт-Симанина, 7 </v>
      </c>
      <c r="E167" s="102">
        <f>IF('Участки тепловых сетей'!F167="Подземная канальная или подвальная",2,IF('Участки тепловых сетей'!F167="Подземная бесканальная",2,IF('Участки тепловых сетей'!F167="Надземная",1,0)))</f>
        <v>2</v>
      </c>
      <c r="F167" s="102">
        <f t="shared" si="24"/>
        <v>0.05</v>
      </c>
      <c r="G167" s="108">
        <f ca="1">IF(B167=0,0,YEAR(TODAY())-'Участки тепловых сетей'!E167)</f>
        <v>11</v>
      </c>
      <c r="H167" s="102">
        <f>IF(B167=0,0,'Участки тепловых сетей'!H167/1000)</f>
        <v>1.4E-2</v>
      </c>
      <c r="I167" s="102">
        <f t="shared" si="25"/>
        <v>1</v>
      </c>
      <c r="J167" s="108">
        <f>IF(B167=0,0,'Участки тепловых сетей'!G167/1000)</f>
        <v>6.9000000000000006E-2</v>
      </c>
      <c r="K167" s="108">
        <f t="shared" ca="1" si="26"/>
        <v>1</v>
      </c>
      <c r="L167" s="109">
        <f t="shared" ca="1" si="27"/>
        <v>0.05</v>
      </c>
      <c r="M167" s="109">
        <f t="shared" ca="1" si="28"/>
        <v>7.000000000000001E-4</v>
      </c>
      <c r="N167" s="110">
        <f t="shared" si="29"/>
        <v>5.1461143813219747</v>
      </c>
      <c r="O167" s="110">
        <f t="shared" si="30"/>
        <v>0.1943213706305362</v>
      </c>
      <c r="P167" s="111">
        <f ca="1">_xlfn.MAXIFS($S$4:$S$578,$B$4:$B$578,B167)</f>
        <v>3785.4198736184544</v>
      </c>
      <c r="Q167" s="112">
        <f t="shared" ca="1" si="31"/>
        <v>0.99930024494284331</v>
      </c>
      <c r="S167" s="112">
        <f ca="1">IF(B166=0,0,IF(B167=B166,S166+M167/O167,M167/O167+1))</f>
        <v>3399.3730851869027</v>
      </c>
    </row>
    <row r="168" spans="1:19" x14ac:dyDescent="0.25">
      <c r="A168" s="102">
        <v>165</v>
      </c>
      <c r="B168" s="102" t="str">
        <f>'Участки тепловых сетей'!B168</f>
        <v>Котельная №1 с. Дивеево</v>
      </c>
      <c r="C168" s="102" t="str">
        <f>'Участки тепловых сетей'!C168</f>
        <v>ГрОт-Симанина, 7</v>
      </c>
      <c r="D168" s="102" t="str">
        <f>'Участки тепловых сетей'!D168</f>
        <v xml:space="preserve">ГрОт-Симанина, 7 </v>
      </c>
      <c r="E168" s="102">
        <f>IF('Участки тепловых сетей'!F168="Подземная канальная или подвальная",2,IF('Участки тепловых сетей'!F168="Подземная бесканальная",2,IF('Участки тепловых сетей'!F168="Надземная",1,0)))</f>
        <v>2</v>
      </c>
      <c r="F168" s="102">
        <f t="shared" si="24"/>
        <v>0.05</v>
      </c>
      <c r="G168" s="108">
        <f ca="1">IF(B168=0,0,YEAR(TODAY())-'Участки тепловых сетей'!E168)</f>
        <v>11</v>
      </c>
      <c r="H168" s="102">
        <f>IF(B168=0,0,'Участки тепловых сетей'!H168/1000)</f>
        <v>1.4E-2</v>
      </c>
      <c r="I168" s="102">
        <f t="shared" si="25"/>
        <v>1</v>
      </c>
      <c r="J168" s="108">
        <f>IF(B168=0,0,'Участки тепловых сетей'!G168/1000)</f>
        <v>6.9000000000000006E-2</v>
      </c>
      <c r="K168" s="108">
        <f t="shared" ca="1" si="26"/>
        <v>1</v>
      </c>
      <c r="L168" s="109">
        <f t="shared" ca="1" si="27"/>
        <v>0.05</v>
      </c>
      <c r="M168" s="109">
        <f t="shared" ca="1" si="28"/>
        <v>7.000000000000001E-4</v>
      </c>
      <c r="N168" s="110">
        <f t="shared" si="29"/>
        <v>5.1461143813219747</v>
      </c>
      <c r="O168" s="110">
        <f t="shared" si="30"/>
        <v>0.1943213706305362</v>
      </c>
      <c r="P168" s="111">
        <f ca="1">_xlfn.MAXIFS($S$4:$S$578,$B$4:$B$578,B168)</f>
        <v>3785.4198736184544</v>
      </c>
      <c r="Q168" s="112">
        <f t="shared" ca="1" si="31"/>
        <v>0.99930024494284331</v>
      </c>
      <c r="S168" s="112">
        <f ca="1">IF(B167=0,0,IF(B168=B167,S167+M168/O168,M168/O168+1))</f>
        <v>3399.3766874669695</v>
      </c>
    </row>
    <row r="169" spans="1:19" x14ac:dyDescent="0.25">
      <c r="A169" s="102">
        <v>166</v>
      </c>
      <c r="B169" s="102" t="str">
        <f>'Участки тепловых сетей'!B169</f>
        <v>Котельная №1 с. Дивеево</v>
      </c>
      <c r="C169" s="102" t="str">
        <f>'Участки тепловых сетей'!C169</f>
        <v>Т19</v>
      </c>
      <c r="D169" s="102" t="str">
        <f>'Участки тепловых сетей'!D169</f>
        <v xml:space="preserve">ул. Октябрьская, 43 </v>
      </c>
      <c r="E169" s="102">
        <f>IF('Участки тепловых сетей'!F169="Подземная канальная или подвальная",2,IF('Участки тепловых сетей'!F169="Подземная бесканальная",2,IF('Участки тепловых сетей'!F169="Надземная",1,0)))</f>
        <v>1</v>
      </c>
      <c r="F169" s="102">
        <f t="shared" si="24"/>
        <v>0.05</v>
      </c>
      <c r="G169" s="108">
        <f ca="1">IF(B169=0,0,YEAR(TODAY())-'Участки тепловых сетей'!E169)</f>
        <v>39</v>
      </c>
      <c r="H169" s="102">
        <f>IF(B169=0,0,'Участки тепловых сетей'!H169/1000)</f>
        <v>1.2E-2</v>
      </c>
      <c r="I169" s="102">
        <f t="shared" si="25"/>
        <v>1</v>
      </c>
      <c r="J169" s="108">
        <f>IF(B169=0,0,'Участки тепловых сетей'!G169/1000)</f>
        <v>5.0999999999999997E-2</v>
      </c>
      <c r="K169" s="108">
        <f t="shared" ca="1" si="26"/>
        <v>3.5143437902946464</v>
      </c>
      <c r="L169" s="109">
        <f t="shared" ca="1" si="27"/>
        <v>1.5314740018877633</v>
      </c>
      <c r="M169" s="109">
        <f t="shared" ca="1" si="28"/>
        <v>1.837768802265316E-2</v>
      </c>
      <c r="N169" s="110">
        <f t="shared" si="29"/>
        <v>4.4658198822924025</v>
      </c>
      <c r="O169" s="110">
        <f t="shared" si="30"/>
        <v>0.2239230480309202</v>
      </c>
      <c r="P169" s="111">
        <f ca="1">_xlfn.MAXIFS($S$4:$S$578,$B$4:$B$578,B169)</f>
        <v>3785.4198736184544</v>
      </c>
      <c r="Q169" s="112">
        <f t="shared" ca="1" si="31"/>
        <v>0.98179015194301644</v>
      </c>
      <c r="S169" s="112">
        <f ca="1">IF(B168=0,0,IF(B169=B168,S168+M169/O169,M169/O169+1))</f>
        <v>3399.4587589115317</v>
      </c>
    </row>
    <row r="170" spans="1:19" x14ac:dyDescent="0.25">
      <c r="A170" s="102">
        <v>167</v>
      </c>
      <c r="B170" s="102" t="str">
        <f>'Участки тепловых сетей'!B170</f>
        <v>Котельная №1 с. Дивеево</v>
      </c>
      <c r="C170" s="102" t="str">
        <f>'Участки тепловых сетей'!C170</f>
        <v>Т19</v>
      </c>
      <c r="D170" s="102" t="str">
        <f>'Участки тепловых сетей'!D170</f>
        <v xml:space="preserve">ул. Октябрьская, 41 </v>
      </c>
      <c r="E170" s="102">
        <f>IF('Участки тепловых сетей'!F170="Подземная канальная или подвальная",2,IF('Участки тепловых сетей'!F170="Подземная бесканальная",2,IF('Участки тепловых сетей'!F170="Надземная",1,0)))</f>
        <v>1</v>
      </c>
      <c r="F170" s="102">
        <f t="shared" si="24"/>
        <v>0.05</v>
      </c>
      <c r="G170" s="108">
        <f ca="1">IF(B170=0,0,YEAR(TODAY())-'Участки тепловых сетей'!E170)</f>
        <v>28</v>
      </c>
      <c r="H170" s="102">
        <f>IF(B170=0,0,'Участки тепловых сетей'!H170/1000)</f>
        <v>0.08</v>
      </c>
      <c r="I170" s="102">
        <f t="shared" si="25"/>
        <v>1</v>
      </c>
      <c r="J170" s="108">
        <f>IF(B170=0,0,'Участки тепловых сетей'!G170/1000)</f>
        <v>5.0999999999999997E-2</v>
      </c>
      <c r="K170" s="108">
        <f t="shared" ca="1" si="26"/>
        <v>2.0275999834223373</v>
      </c>
      <c r="L170" s="109">
        <f t="shared" ca="1" si="27"/>
        <v>0.14403551504940912</v>
      </c>
      <c r="M170" s="109">
        <f t="shared" ca="1" si="28"/>
        <v>1.152284120395273E-2</v>
      </c>
      <c r="N170" s="110">
        <f t="shared" si="29"/>
        <v>4.4658198822924025</v>
      </c>
      <c r="O170" s="110">
        <f t="shared" si="30"/>
        <v>0.2239230480309202</v>
      </c>
      <c r="P170" s="111">
        <f ca="1">_xlfn.MAXIFS($S$4:$S$578,$B$4:$B$578,B170)</f>
        <v>3785.4198736184544</v>
      </c>
      <c r="Q170" s="112">
        <f t="shared" ca="1" si="31"/>
        <v>0.98854329247107997</v>
      </c>
      <c r="S170" s="112">
        <f ca="1">IF(B169=0,0,IF(B170=B169,S169+M170/O170,M170/O170+1))</f>
        <v>3399.510217844881</v>
      </c>
    </row>
    <row r="171" spans="1:19" x14ac:dyDescent="0.25">
      <c r="A171" s="102">
        <v>168</v>
      </c>
      <c r="B171" s="102" t="str">
        <f>'Участки тепловых сетей'!B171</f>
        <v>Котельная №1 с. Дивеево</v>
      </c>
      <c r="C171" s="102" t="str">
        <f>'Участки тепловых сетей'!C171</f>
        <v>Т17</v>
      </c>
      <c r="D171" s="102" t="str">
        <f>'Участки тепловых сетей'!D171</f>
        <v xml:space="preserve">Т19 </v>
      </c>
      <c r="E171" s="102">
        <f>IF('Участки тепловых сетей'!F171="Подземная канальная или подвальная",2,IF('Участки тепловых сетей'!F171="Подземная бесканальная",2,IF('Участки тепловых сетей'!F171="Надземная",1,0)))</f>
        <v>1</v>
      </c>
      <c r="F171" s="102">
        <f t="shared" si="24"/>
        <v>0.05</v>
      </c>
      <c r="G171" s="108">
        <f ca="1">IF(B171=0,0,YEAR(TODAY())-'Участки тепловых сетей'!E171)</f>
        <v>39</v>
      </c>
      <c r="H171" s="102">
        <f>IF(B171=0,0,'Участки тепловых сетей'!H171/1000)</f>
        <v>0.04</v>
      </c>
      <c r="I171" s="102">
        <f t="shared" si="25"/>
        <v>1</v>
      </c>
      <c r="J171" s="108">
        <f>IF(B171=0,0,'Участки тепловых сетей'!G171/1000)</f>
        <v>5.0999999999999997E-2</v>
      </c>
      <c r="K171" s="108">
        <f t="shared" ca="1" si="26"/>
        <v>3.5143437902946464</v>
      </c>
      <c r="L171" s="109">
        <f t="shared" ca="1" si="27"/>
        <v>1.5314740018877633</v>
      </c>
      <c r="M171" s="109">
        <f t="shared" ca="1" si="28"/>
        <v>6.125896007551053E-2</v>
      </c>
      <c r="N171" s="110">
        <f t="shared" si="29"/>
        <v>4.4658198822924025</v>
      </c>
      <c r="O171" s="110">
        <f t="shared" si="30"/>
        <v>0.2239230480309202</v>
      </c>
      <c r="P171" s="111">
        <f ca="1">_xlfn.MAXIFS($S$4:$S$578,$B$4:$B$578,B171)</f>
        <v>3785.4198736184544</v>
      </c>
      <c r="Q171" s="112">
        <f t="shared" ca="1" si="31"/>
        <v>0.94057963566202651</v>
      </c>
      <c r="S171" s="112">
        <f ca="1">IF(B170=0,0,IF(B171=B170,S170+M171/O171,M171/O171+1))</f>
        <v>3399.7837893267547</v>
      </c>
    </row>
    <row r="172" spans="1:19" x14ac:dyDescent="0.25">
      <c r="A172" s="102">
        <v>169</v>
      </c>
      <c r="B172" s="102" t="str">
        <f>'Участки тепловых сетей'!B172</f>
        <v>Котельная №1 с. Дивеево</v>
      </c>
      <c r="C172" s="102" t="str">
        <f>'Участки тепловых сетей'!C172</f>
        <v>Т32</v>
      </c>
      <c r="D172" s="102" t="str">
        <f>'Участки тепловых сетей'!D172</f>
        <v xml:space="preserve">ул. Мира, 3 </v>
      </c>
      <c r="E172" s="102">
        <f>IF('Участки тепловых сетей'!F172="Подземная канальная или подвальная",2,IF('Участки тепловых сетей'!F172="Подземная бесканальная",2,IF('Участки тепловых сетей'!F172="Надземная",1,0)))</f>
        <v>2</v>
      </c>
      <c r="F172" s="102">
        <f t="shared" si="24"/>
        <v>0.05</v>
      </c>
      <c r="G172" s="108">
        <f ca="1">IF(B172=0,0,YEAR(TODAY())-'Участки тепловых сетей'!E172)</f>
        <v>30</v>
      </c>
      <c r="H172" s="102">
        <f>IF(B172=0,0,'Участки тепловых сетей'!H172/1000)</f>
        <v>0.01</v>
      </c>
      <c r="I172" s="102">
        <f t="shared" si="25"/>
        <v>1</v>
      </c>
      <c r="J172" s="108">
        <f>IF(B172=0,0,'Участки тепловых сетей'!G172/1000)</f>
        <v>5.0999999999999997E-2</v>
      </c>
      <c r="K172" s="108">
        <f t="shared" ca="1" si="26"/>
        <v>2.2408445351690323</v>
      </c>
      <c r="L172" s="109">
        <f t="shared" ca="1" si="27"/>
        <v>0.19543543323463375</v>
      </c>
      <c r="M172" s="109">
        <f t="shared" ca="1" si="28"/>
        <v>1.9543543323463377E-3</v>
      </c>
      <c r="N172" s="110">
        <f t="shared" si="29"/>
        <v>4.4658198822924025</v>
      </c>
      <c r="O172" s="110">
        <f t="shared" si="30"/>
        <v>0.2239230480309202</v>
      </c>
      <c r="P172" s="111">
        <f ca="1">_xlfn.MAXIFS($S$4:$S$578,$B$4:$B$578,B172)</f>
        <v>3785.4198736184544</v>
      </c>
      <c r="Q172" s="112">
        <f t="shared" ca="1" si="31"/>
        <v>0.9980475541745798</v>
      </c>
      <c r="S172" s="112">
        <f ca="1">IF(B171=0,0,IF(B172=B171,S171+M172/O172,M172/O172+1))</f>
        <v>3399.7925171211891</v>
      </c>
    </row>
    <row r="173" spans="1:19" x14ac:dyDescent="0.25">
      <c r="A173" s="102">
        <v>170</v>
      </c>
      <c r="B173" s="102" t="str">
        <f>'Участки тепловых сетей'!B173</f>
        <v>Котельная №1 с. Дивеево</v>
      </c>
      <c r="C173" s="102" t="str">
        <f>'Участки тепловых сетей'!C173</f>
        <v>ГрОт-Мира, 1</v>
      </c>
      <c r="D173" s="102" t="str">
        <f>'Участки тепловых сетей'!D173</f>
        <v xml:space="preserve">Т31 </v>
      </c>
      <c r="E173" s="102">
        <f>IF('Участки тепловых сетей'!F173="Подземная канальная или подвальная",2,IF('Участки тепловых сетей'!F173="Подземная бесканальная",2,IF('Участки тепловых сетей'!F173="Надземная",1,0)))</f>
        <v>2</v>
      </c>
      <c r="F173" s="102">
        <f t="shared" si="24"/>
        <v>0.05</v>
      </c>
      <c r="G173" s="108">
        <f ca="1">IF(B173=0,0,YEAR(TODAY())-'Участки тепловых сетей'!E173)</f>
        <v>50</v>
      </c>
      <c r="H173" s="102">
        <f>IF(B173=0,0,'Участки тепловых сетей'!H173/1000)</f>
        <v>5.0000000000000001E-3</v>
      </c>
      <c r="I173" s="102">
        <f t="shared" si="25"/>
        <v>1</v>
      </c>
      <c r="J173" s="108">
        <f>IF(B173=0,0,'Участки тепловых сетей'!G173/1000)</f>
        <v>5.0999999999999997E-2</v>
      </c>
      <c r="K173" s="108">
        <f t="shared" ca="1" si="26"/>
        <v>6.0912469803517366</v>
      </c>
      <c r="L173" s="109">
        <f t="shared" ca="1" si="27"/>
        <v>180.96680889682807</v>
      </c>
      <c r="M173" s="109">
        <f t="shared" ca="1" si="28"/>
        <v>0.9048340444841404</v>
      </c>
      <c r="N173" s="110">
        <f t="shared" si="29"/>
        <v>4.4658198822924025</v>
      </c>
      <c r="O173" s="110">
        <f t="shared" si="30"/>
        <v>0.2239230480309202</v>
      </c>
      <c r="P173" s="111">
        <f ca="1">_xlfn.MAXIFS($S$4:$S$578,$B$4:$B$578,B173)</f>
        <v>3785.4198736184544</v>
      </c>
      <c r="Q173" s="112">
        <f t="shared" ca="1" si="31"/>
        <v>0.40460902663134729</v>
      </c>
      <c r="S173" s="112">
        <f ca="1">IF(B172=0,0,IF(B173=B172,S172+M173/O173,M173/O173+1))</f>
        <v>3403.8333429872214</v>
      </c>
    </row>
    <row r="174" spans="1:19" x14ac:dyDescent="0.25">
      <c r="A174" s="102">
        <v>171</v>
      </c>
      <c r="B174" s="102" t="str">
        <f>'Участки тепловых сетей'!B174</f>
        <v>Котельная №1 с. Дивеево</v>
      </c>
      <c r="C174" s="102" t="str">
        <f>'Участки тепловых сетей'!C174</f>
        <v>Т30</v>
      </c>
      <c r="D174" s="102" t="str">
        <f>'Участки тепловых сетей'!D174</f>
        <v xml:space="preserve">Т34 </v>
      </c>
      <c r="E174" s="102">
        <f>IF('Участки тепловых сетей'!F174="Подземная канальная или подвальная",2,IF('Участки тепловых сетей'!F174="Подземная бесканальная",2,IF('Участки тепловых сетей'!F174="Надземная",1,0)))</f>
        <v>2</v>
      </c>
      <c r="F174" s="102">
        <f t="shared" si="24"/>
        <v>0.05</v>
      </c>
      <c r="G174" s="108">
        <f ca="1">IF(B174=0,0,YEAR(TODAY())-'Участки тепловых сетей'!E174)</f>
        <v>10</v>
      </c>
      <c r="H174" s="102">
        <f>IF(B174=0,0,'Участки тепловых сетей'!H174/1000)</f>
        <v>2.3E-2</v>
      </c>
      <c r="I174" s="102">
        <f t="shared" si="25"/>
        <v>1</v>
      </c>
      <c r="J174" s="108">
        <f>IF(B174=0,0,'Участки тепловых сетей'!G174/1000)</f>
        <v>5.0999999999999997E-2</v>
      </c>
      <c r="K174" s="108">
        <f t="shared" ca="1" si="26"/>
        <v>1</v>
      </c>
      <c r="L174" s="109">
        <f t="shared" ca="1" si="27"/>
        <v>0.05</v>
      </c>
      <c r="M174" s="109">
        <f t="shared" ca="1" si="28"/>
        <v>1.15E-3</v>
      </c>
      <c r="N174" s="110">
        <f t="shared" si="29"/>
        <v>4.4658198822924025</v>
      </c>
      <c r="O174" s="110">
        <f t="shared" si="30"/>
        <v>0.2239230480309202</v>
      </c>
      <c r="P174" s="111">
        <f ca="1">_xlfn.MAXIFS($S$4:$S$578,$B$4:$B$578,B174)</f>
        <v>3785.4198736184544</v>
      </c>
      <c r="Q174" s="112">
        <f t="shared" ca="1" si="31"/>
        <v>0.9988506609965937</v>
      </c>
      <c r="S174" s="112">
        <f ca="1">IF(B173=0,0,IF(B174=B173,S173+M174/O174,M174/O174+1))</f>
        <v>3403.8384786800862</v>
      </c>
    </row>
    <row r="175" spans="1:19" x14ac:dyDescent="0.25">
      <c r="A175" s="102">
        <v>172</v>
      </c>
      <c r="B175" s="102" t="str">
        <f>'Участки тепловых сетей'!B175</f>
        <v>Котельная №1 с. Дивеево</v>
      </c>
      <c r="C175" s="102" t="str">
        <f>'Участки тепловых сетей'!C175</f>
        <v>Т9</v>
      </c>
      <c r="D175" s="102" t="str">
        <f>'Участки тепловых сетей'!D175</f>
        <v xml:space="preserve">ул. Южная, 6А </v>
      </c>
      <c r="E175" s="102">
        <f>IF('Участки тепловых сетей'!F175="Подземная канальная или подвальная",2,IF('Участки тепловых сетей'!F175="Подземная бесканальная",2,IF('Участки тепловых сетей'!F175="Надземная",1,0)))</f>
        <v>2</v>
      </c>
      <c r="F175" s="102">
        <f t="shared" si="24"/>
        <v>0.05</v>
      </c>
      <c r="G175" s="108">
        <f ca="1">IF(B175=0,0,YEAR(TODAY())-'Участки тепловых сетей'!E175)</f>
        <v>45</v>
      </c>
      <c r="H175" s="102">
        <f>IF(B175=0,0,'Участки тепловых сетей'!H175/1000)</f>
        <v>6.0000000000000001E-3</v>
      </c>
      <c r="I175" s="102">
        <f t="shared" si="25"/>
        <v>1</v>
      </c>
      <c r="J175" s="108">
        <f>IF(B175=0,0,'Участки тепловых сетей'!G175/1000)</f>
        <v>5.0999999999999997E-2</v>
      </c>
      <c r="K175" s="108">
        <f t="shared" ca="1" si="26"/>
        <v>4.7438679181792631</v>
      </c>
      <c r="L175" s="109">
        <f t="shared" ca="1" si="27"/>
        <v>13.947982005444068</v>
      </c>
      <c r="M175" s="109">
        <f t="shared" ca="1" si="28"/>
        <v>8.3687892032664413E-2</v>
      </c>
      <c r="N175" s="110">
        <f t="shared" si="29"/>
        <v>4.4658198822924025</v>
      </c>
      <c r="O175" s="110">
        <f t="shared" si="30"/>
        <v>0.2239230480309202</v>
      </c>
      <c r="P175" s="111">
        <f ca="1">_xlfn.MAXIFS($S$4:$S$578,$B$4:$B$578,B175)</f>
        <v>3785.4198736184544</v>
      </c>
      <c r="Q175" s="112">
        <f t="shared" ca="1" si="31"/>
        <v>0.91971826270176382</v>
      </c>
      <c r="S175" s="112">
        <f ca="1">IF(B174=0,0,IF(B175=B174,S174+M175/O175,M175/O175+1))</f>
        <v>3404.2122137322326</v>
      </c>
    </row>
    <row r="176" spans="1:19" x14ac:dyDescent="0.25">
      <c r="A176" s="102">
        <v>173</v>
      </c>
      <c r="B176" s="102" t="str">
        <f>'Участки тепловых сетей'!B176</f>
        <v>Котельная №1 с. Дивеево</v>
      </c>
      <c r="C176" s="102" t="str">
        <f>'Участки тепловых сетей'!C176</f>
        <v>Т23</v>
      </c>
      <c r="D176" s="102" t="str">
        <f>'Участки тепловых сетей'!D176</f>
        <v xml:space="preserve">ул. Южная, 4Б </v>
      </c>
      <c r="E176" s="102">
        <f>IF('Участки тепловых сетей'!F176="Подземная канальная или подвальная",2,IF('Участки тепловых сетей'!F176="Подземная бесканальная",2,IF('Участки тепловых сетей'!F176="Надземная",1,0)))</f>
        <v>2</v>
      </c>
      <c r="F176" s="102">
        <f t="shared" si="24"/>
        <v>0.05</v>
      </c>
      <c r="G176" s="108">
        <f ca="1">IF(B176=0,0,YEAR(TODAY())-'Участки тепловых сетей'!E176)</f>
        <v>50</v>
      </c>
      <c r="H176" s="102">
        <f>IF(B176=0,0,'Участки тепловых сетей'!H176/1000)</f>
        <v>1.2E-2</v>
      </c>
      <c r="I176" s="102">
        <f t="shared" si="25"/>
        <v>1</v>
      </c>
      <c r="J176" s="108">
        <f>IF(B176=0,0,'Участки тепловых сетей'!G176/1000)</f>
        <v>5.0999999999999997E-2</v>
      </c>
      <c r="K176" s="108">
        <f t="shared" ca="1" si="26"/>
        <v>6.0912469803517366</v>
      </c>
      <c r="L176" s="109">
        <f t="shared" ca="1" si="27"/>
        <v>180.96680889682807</v>
      </c>
      <c r="M176" s="109">
        <f t="shared" ca="1" si="28"/>
        <v>2.1716017067619369</v>
      </c>
      <c r="N176" s="110">
        <f t="shared" si="29"/>
        <v>4.4658198822924025</v>
      </c>
      <c r="O176" s="110">
        <f t="shared" si="30"/>
        <v>0.2239230480309202</v>
      </c>
      <c r="P176" s="111">
        <f ca="1">_xlfn.MAXIFS($S$4:$S$578,$B$4:$B$578,B176)</f>
        <v>3785.4198736184544</v>
      </c>
      <c r="Q176" s="112">
        <f t="shared" ca="1" si="31"/>
        <v>0.11399488423091927</v>
      </c>
      <c r="S176" s="112">
        <f ca="1">IF(B175=0,0,IF(B176=B175,S175+M176/O176,M176/O176+1))</f>
        <v>3413.9101958107103</v>
      </c>
    </row>
    <row r="177" spans="1:19" x14ac:dyDescent="0.25">
      <c r="A177" s="102">
        <v>174</v>
      </c>
      <c r="B177" s="102" t="str">
        <f>'Участки тепловых сетей'!B177</f>
        <v>Котельная №1 с. Дивеево</v>
      </c>
      <c r="C177" s="102" t="str">
        <f>'Участки тепловых сетей'!C177</f>
        <v>Т23</v>
      </c>
      <c r="D177" s="102" t="str">
        <f>'Участки тепловых сетей'!D177</f>
        <v xml:space="preserve">ул. Южная, 4 </v>
      </c>
      <c r="E177" s="102">
        <f>IF('Участки тепловых сетей'!F177="Подземная канальная или подвальная",2,IF('Участки тепловых сетей'!F177="Подземная бесканальная",2,IF('Участки тепловых сетей'!F177="Надземная",1,0)))</f>
        <v>2</v>
      </c>
      <c r="F177" s="102">
        <f t="shared" si="24"/>
        <v>0.05</v>
      </c>
      <c r="G177" s="108">
        <f ca="1">IF(B177=0,0,YEAR(TODAY())-'Участки тепловых сетей'!E177)</f>
        <v>46</v>
      </c>
      <c r="H177" s="102">
        <f>IF(B177=0,0,'Участки тепловых сетей'!H177/1000)</f>
        <v>1.6E-2</v>
      </c>
      <c r="I177" s="102">
        <f t="shared" si="25"/>
        <v>1</v>
      </c>
      <c r="J177" s="108">
        <f>IF(B177=0,0,'Участки тепловых сетей'!G177/1000)</f>
        <v>5.0999999999999997E-2</v>
      </c>
      <c r="K177" s="108">
        <f t="shared" ca="1" si="26"/>
        <v>4.9870912274073591</v>
      </c>
      <c r="L177" s="109">
        <f t="shared" ca="1" si="27"/>
        <v>21.950577009860076</v>
      </c>
      <c r="M177" s="109">
        <f t="shared" ca="1" si="28"/>
        <v>0.35120923215776123</v>
      </c>
      <c r="N177" s="110">
        <f t="shared" si="29"/>
        <v>4.4658198822924025</v>
      </c>
      <c r="O177" s="110">
        <f t="shared" si="30"/>
        <v>0.2239230480309202</v>
      </c>
      <c r="P177" s="111">
        <f ca="1">_xlfn.MAXIFS($S$4:$S$578,$B$4:$B$578,B177)</f>
        <v>3785.4198736184544</v>
      </c>
      <c r="Q177" s="112">
        <f t="shared" ca="1" si="31"/>
        <v>0.70383647322423226</v>
      </c>
      <c r="S177" s="112">
        <f ca="1">IF(B176=0,0,IF(B177=B176,S176+M177/O177,M177/O177+1))</f>
        <v>3415.4786329825251</v>
      </c>
    </row>
    <row r="178" spans="1:19" x14ac:dyDescent="0.25">
      <c r="A178" s="102">
        <v>175</v>
      </c>
      <c r="B178" s="102" t="str">
        <f>'Участки тепловых сетей'!B178</f>
        <v>Котельная №1 с. Дивеево</v>
      </c>
      <c r="C178" s="102" t="str">
        <f>'Участки тепловых сетей'!C178</f>
        <v>Т25</v>
      </c>
      <c r="D178" s="102" t="str">
        <f>'Участки тепловых сетей'!D178</f>
        <v xml:space="preserve">ул. Октябрьская, 39 </v>
      </c>
      <c r="E178" s="102">
        <f>IF('Участки тепловых сетей'!F178="Подземная канальная или подвальная",2,IF('Участки тепловых сетей'!F178="Подземная бесканальная",2,IF('Участки тепловых сетей'!F178="Надземная",1,0)))</f>
        <v>2</v>
      </c>
      <c r="F178" s="102">
        <f t="shared" si="24"/>
        <v>0.05</v>
      </c>
      <c r="G178" s="108">
        <f ca="1">IF(B178=0,0,YEAR(TODAY())-'Участки тепловых сетей'!E178)</f>
        <v>48</v>
      </c>
      <c r="H178" s="102">
        <f>IF(B178=0,0,'Участки тепловых сетей'!H178/1000)</f>
        <v>1.2999999999999999E-2</v>
      </c>
      <c r="I178" s="102">
        <f t="shared" si="25"/>
        <v>1</v>
      </c>
      <c r="J178" s="108">
        <f>IF(B178=0,0,'Участки тепловых сетей'!G178/1000)</f>
        <v>5.0999999999999997E-2</v>
      </c>
      <c r="K178" s="108">
        <f t="shared" ca="1" si="26"/>
        <v>5.5115881903208006</v>
      </c>
      <c r="L178" s="109">
        <f t="shared" ca="1" si="27"/>
        <v>59.217480490249272</v>
      </c>
      <c r="M178" s="109">
        <f t="shared" ca="1" si="28"/>
        <v>0.76982724637324051</v>
      </c>
      <c r="N178" s="110">
        <f t="shared" si="29"/>
        <v>4.4658198822924025</v>
      </c>
      <c r="O178" s="110">
        <f t="shared" si="30"/>
        <v>0.2239230480309202</v>
      </c>
      <c r="P178" s="111">
        <f ca="1">_xlfn.MAXIFS($S$4:$S$578,$B$4:$B$578,B178)</f>
        <v>3785.4198736184544</v>
      </c>
      <c r="Q178" s="112">
        <f t="shared" ca="1" si="31"/>
        <v>0.46309306240745207</v>
      </c>
      <c r="S178" s="112">
        <f ca="1">IF(B177=0,0,IF(B178=B177,S177+M178/O178,M178/O178+1))</f>
        <v>3418.9165428053093</v>
      </c>
    </row>
    <row r="179" spans="1:19" x14ac:dyDescent="0.25">
      <c r="A179" s="102">
        <v>176</v>
      </c>
      <c r="B179" s="102" t="str">
        <f>'Участки тепловых сетей'!B179</f>
        <v>Котельная №1 с. Дивеево</v>
      </c>
      <c r="C179" s="102" t="str">
        <f>'Участки тепловых сетей'!C179</f>
        <v>Т25</v>
      </c>
      <c r="D179" s="102" t="str">
        <f>'Участки тепловых сетей'!D179</f>
        <v xml:space="preserve">Т27 </v>
      </c>
      <c r="E179" s="102">
        <f>IF('Участки тепловых сетей'!F179="Подземная канальная или подвальная",2,IF('Участки тепловых сетей'!F179="Подземная бесканальная",2,IF('Участки тепловых сетей'!F179="Надземная",1,0)))</f>
        <v>2</v>
      </c>
      <c r="F179" s="102">
        <f t="shared" si="24"/>
        <v>0.05</v>
      </c>
      <c r="G179" s="108">
        <f ca="1">IF(B179=0,0,YEAR(TODAY())-'Участки тепловых сетей'!E179)</f>
        <v>48</v>
      </c>
      <c r="H179" s="102">
        <f>IF(B179=0,0,'Участки тепловых сетей'!H179/1000)</f>
        <v>5.1999999999999998E-2</v>
      </c>
      <c r="I179" s="102">
        <f t="shared" si="25"/>
        <v>1</v>
      </c>
      <c r="J179" s="108">
        <f>IF(B179=0,0,'Участки тепловых сетей'!G179/1000)</f>
        <v>5.0999999999999997E-2</v>
      </c>
      <c r="K179" s="108">
        <f t="shared" ca="1" si="26"/>
        <v>5.5115881903208006</v>
      </c>
      <c r="L179" s="109">
        <f t="shared" ca="1" si="27"/>
        <v>59.217480490249272</v>
      </c>
      <c r="M179" s="109">
        <f t="shared" ca="1" si="28"/>
        <v>3.0793089854929621</v>
      </c>
      <c r="N179" s="110">
        <f t="shared" si="29"/>
        <v>4.4658198822924025</v>
      </c>
      <c r="O179" s="110">
        <f t="shared" si="30"/>
        <v>0.2239230480309202</v>
      </c>
      <c r="P179" s="111">
        <f ca="1">_xlfn.MAXIFS($S$4:$S$578,$B$4:$B$578,B179)</f>
        <v>3785.4198736184544</v>
      </c>
      <c r="Q179" s="112">
        <f t="shared" ca="1" si="31"/>
        <v>4.5991026137445899E-2</v>
      </c>
      <c r="S179" s="112">
        <f ca="1">IF(B178=0,0,IF(B179=B178,S178+M179/O179,M179/O179+1))</f>
        <v>3432.6681820964454</v>
      </c>
    </row>
    <row r="180" spans="1:19" x14ac:dyDescent="0.25">
      <c r="A180" s="102">
        <v>177</v>
      </c>
      <c r="B180" s="102" t="str">
        <f>'Участки тепловых сетей'!B180</f>
        <v>Котельная №1 с. Дивеево</v>
      </c>
      <c r="C180" s="102" t="str">
        <f>'Участки тепловых сетей'!C180</f>
        <v>Т27</v>
      </c>
      <c r="D180" s="102" t="str">
        <f>'Участки тепловых сетей'!D180</f>
        <v xml:space="preserve">ул. Октябрьская, 37 </v>
      </c>
      <c r="E180" s="102">
        <f>IF('Участки тепловых сетей'!F180="Подземная канальная или подвальная",2,IF('Участки тепловых сетей'!F180="Подземная бесканальная",2,IF('Участки тепловых сетей'!F180="Надземная",1,0)))</f>
        <v>2</v>
      </c>
      <c r="F180" s="102">
        <f t="shared" si="24"/>
        <v>0.05</v>
      </c>
      <c r="G180" s="108">
        <f ca="1">IF(B180=0,0,YEAR(TODAY())-'Участки тепловых сетей'!E180)</f>
        <v>48</v>
      </c>
      <c r="H180" s="102">
        <f>IF(B180=0,0,'Участки тепловых сетей'!H180/1000)</f>
        <v>5.0000000000000001E-3</v>
      </c>
      <c r="I180" s="102">
        <f t="shared" si="25"/>
        <v>1</v>
      </c>
      <c r="J180" s="108">
        <f>IF(B180=0,0,'Участки тепловых сетей'!G180/1000)</f>
        <v>5.0999999999999997E-2</v>
      </c>
      <c r="K180" s="108">
        <f t="shared" ca="1" si="26"/>
        <v>5.5115881903208006</v>
      </c>
      <c r="L180" s="109">
        <f t="shared" ca="1" si="27"/>
        <v>59.217480490249272</v>
      </c>
      <c r="M180" s="109">
        <f t="shared" ca="1" si="28"/>
        <v>0.29608740245124637</v>
      </c>
      <c r="N180" s="110">
        <f t="shared" si="29"/>
        <v>4.4658198822924025</v>
      </c>
      <c r="O180" s="110">
        <f t="shared" si="30"/>
        <v>0.2239230480309202</v>
      </c>
      <c r="P180" s="111">
        <f ca="1">_xlfn.MAXIFS($S$4:$S$578,$B$4:$B$578,B180)</f>
        <v>3785.4198736184544</v>
      </c>
      <c r="Q180" s="112">
        <f t="shared" ca="1" si="31"/>
        <v>0.74372242201664784</v>
      </c>
      <c r="S180" s="112">
        <f ca="1">IF(B179=0,0,IF(B180=B179,S179+M180/O180,M180/O180+1))</f>
        <v>3433.9904551052086</v>
      </c>
    </row>
    <row r="181" spans="1:19" x14ac:dyDescent="0.25">
      <c r="A181" s="102">
        <v>178</v>
      </c>
      <c r="B181" s="102" t="str">
        <f>'Участки тепловых сетей'!B181</f>
        <v>Котельная №1 с. Дивеево</v>
      </c>
      <c r="C181" s="102" t="str">
        <f>'Участки тепловых сетей'!C181</f>
        <v>Т8</v>
      </c>
      <c r="D181" s="102" t="str">
        <f>'Участки тепловых сетей'!D181</f>
        <v xml:space="preserve">ул. Южная, 6 </v>
      </c>
      <c r="E181" s="102">
        <f>IF('Участки тепловых сетей'!F181="Подземная канальная или подвальная",2,IF('Участки тепловых сетей'!F181="Подземная бесканальная",2,IF('Участки тепловых сетей'!F181="Надземная",1,0)))</f>
        <v>2</v>
      </c>
      <c r="F181" s="102">
        <f t="shared" si="24"/>
        <v>0.05</v>
      </c>
      <c r="G181" s="108">
        <f ca="1">IF(B181=0,0,YEAR(TODAY())-'Участки тепловых сетей'!E181)</f>
        <v>50</v>
      </c>
      <c r="H181" s="102">
        <f>IF(B181=0,0,'Участки тепловых сетей'!H181/1000)</f>
        <v>0.01</v>
      </c>
      <c r="I181" s="102">
        <f t="shared" si="25"/>
        <v>1</v>
      </c>
      <c r="J181" s="108">
        <f>IF(B181=0,0,'Участки тепловых сетей'!G181/1000)</f>
        <v>5.0999999999999997E-2</v>
      </c>
      <c r="K181" s="108">
        <f t="shared" ca="1" si="26"/>
        <v>6.0912469803517366</v>
      </c>
      <c r="L181" s="109">
        <f t="shared" ca="1" si="27"/>
        <v>180.96680889682807</v>
      </c>
      <c r="M181" s="109">
        <f t="shared" ca="1" si="28"/>
        <v>1.8096680889682808</v>
      </c>
      <c r="N181" s="110">
        <f t="shared" si="29"/>
        <v>4.4658198822924025</v>
      </c>
      <c r="O181" s="110">
        <f t="shared" si="30"/>
        <v>0.2239230480309202</v>
      </c>
      <c r="P181" s="111">
        <f ca="1">_xlfn.MAXIFS($S$4:$S$578,$B$4:$B$578,B181)</f>
        <v>3785.4198736184544</v>
      </c>
      <c r="Q181" s="112">
        <f t="shared" ca="1" si="31"/>
        <v>0.16370846443156628</v>
      </c>
      <c r="S181" s="112">
        <f ca="1">IF(B180=0,0,IF(B181=B180,S180+M181/O181,M181/O181+1))</f>
        <v>3442.0721068372732</v>
      </c>
    </row>
    <row r="182" spans="1:19" x14ac:dyDescent="0.25">
      <c r="A182" s="102">
        <v>179</v>
      </c>
      <c r="B182" s="102" t="str">
        <f>'Участки тепловых сетей'!B182</f>
        <v>Котельная №1 с. Дивеево</v>
      </c>
      <c r="C182" s="102" t="str">
        <f>'Участки тепловых сетей'!C182</f>
        <v>Т18</v>
      </c>
      <c r="D182" s="102" t="str">
        <f>'Участки тепловых сетей'!D182</f>
        <v xml:space="preserve">ул. Октябрьская, 31 </v>
      </c>
      <c r="E182" s="102">
        <f>IF('Участки тепловых сетей'!F182="Подземная канальная или подвальная",2,IF('Участки тепловых сетей'!F182="Подземная бесканальная",2,IF('Участки тепловых сетей'!F182="Надземная",1,0)))</f>
        <v>2</v>
      </c>
      <c r="F182" s="102">
        <f t="shared" si="24"/>
        <v>0.05</v>
      </c>
      <c r="G182" s="108">
        <f ca="1">IF(B182=0,0,YEAR(TODAY())-'Участки тепловых сетей'!E182)</f>
        <v>45</v>
      </c>
      <c r="H182" s="102">
        <f>IF(B182=0,0,'Участки тепловых сетей'!H182/1000)</f>
        <v>0.01</v>
      </c>
      <c r="I182" s="102">
        <f t="shared" si="25"/>
        <v>1</v>
      </c>
      <c r="J182" s="108">
        <f>IF(B182=0,0,'Участки тепловых сетей'!G182/1000)</f>
        <v>5.0999999999999997E-2</v>
      </c>
      <c r="K182" s="108">
        <f t="shared" ca="1" si="26"/>
        <v>4.7438679181792631</v>
      </c>
      <c r="L182" s="109">
        <f t="shared" ca="1" si="27"/>
        <v>13.947982005444068</v>
      </c>
      <c r="M182" s="109">
        <f t="shared" ca="1" si="28"/>
        <v>0.13947982005444068</v>
      </c>
      <c r="N182" s="110">
        <f t="shared" si="29"/>
        <v>4.4658198822924025</v>
      </c>
      <c r="O182" s="110">
        <f t="shared" si="30"/>
        <v>0.2239230480309202</v>
      </c>
      <c r="P182" s="111">
        <f ca="1">_xlfn.MAXIFS($S$4:$S$578,$B$4:$B$578,B182)</f>
        <v>3785.4198736184544</v>
      </c>
      <c r="Q182" s="112">
        <f t="shared" ca="1" si="31"/>
        <v>0.86981057575735887</v>
      </c>
      <c r="S182" s="112">
        <f ca="1">IF(B181=0,0,IF(B182=B181,S181+M182/O182,M182/O182+1))</f>
        <v>3442.6949985908509</v>
      </c>
    </row>
    <row r="183" spans="1:19" x14ac:dyDescent="0.25">
      <c r="A183" s="102">
        <v>180</v>
      </c>
      <c r="B183" s="102" t="str">
        <f>'Участки тепловых сетей'!B183</f>
        <v>Котельная №1 с. Дивеево</v>
      </c>
      <c r="C183" s="102" t="str">
        <f>'Участки тепловых сетей'!C183</f>
        <v>Т16</v>
      </c>
      <c r="D183" s="102" t="str">
        <f>'Участки тепловых сетей'!D183</f>
        <v xml:space="preserve">Т16а </v>
      </c>
      <c r="E183" s="102">
        <f>IF('Участки тепловых сетей'!F183="Подземная канальная или подвальная",2,IF('Участки тепловых сетей'!F183="Подземная бесканальная",2,IF('Участки тепловых сетей'!F183="Надземная",1,0)))</f>
        <v>2</v>
      </c>
      <c r="F183" s="102">
        <f t="shared" si="24"/>
        <v>0.05</v>
      </c>
      <c r="G183" s="108">
        <f ca="1">IF(B183=0,0,YEAR(TODAY())-'Участки тепловых сетей'!E183)</f>
        <v>4</v>
      </c>
      <c r="H183" s="102">
        <f>IF(B183=0,0,'Участки тепловых сетей'!H183/1000)</f>
        <v>0.05</v>
      </c>
      <c r="I183" s="102">
        <f t="shared" si="25"/>
        <v>1</v>
      </c>
      <c r="J183" s="108">
        <f>IF(B183=0,0,'Участки тепловых сетей'!G183/1000)</f>
        <v>5.0999999999999997E-2</v>
      </c>
      <c r="K183" s="108">
        <f t="shared" ca="1" si="26"/>
        <v>1</v>
      </c>
      <c r="L183" s="109">
        <f t="shared" ca="1" si="27"/>
        <v>0.05</v>
      </c>
      <c r="M183" s="109">
        <f t="shared" ca="1" si="28"/>
        <v>2.5000000000000005E-3</v>
      </c>
      <c r="N183" s="110">
        <f t="shared" si="29"/>
        <v>4.4658198822924025</v>
      </c>
      <c r="O183" s="110">
        <f t="shared" si="30"/>
        <v>0.2239230480309202</v>
      </c>
      <c r="P183" s="111">
        <f ca="1">_xlfn.MAXIFS($S$4:$S$578,$B$4:$B$578,B183)</f>
        <v>3785.4198736184544</v>
      </c>
      <c r="Q183" s="112">
        <f t="shared" ca="1" si="31"/>
        <v>0.99750312239746008</v>
      </c>
      <c r="S183" s="112">
        <f ca="1">IF(B182=0,0,IF(B183=B182,S182+M183/O183,M183/O183+1))</f>
        <v>3442.7061631405568</v>
      </c>
    </row>
    <row r="184" spans="1:19" x14ac:dyDescent="0.25">
      <c r="A184" s="102">
        <v>181</v>
      </c>
      <c r="B184" s="102" t="str">
        <f>'Участки тепловых сетей'!B184</f>
        <v>Котельная №1 с. Дивеево</v>
      </c>
      <c r="C184" s="102" t="str">
        <f>'Участки тепловых сетей'!C184</f>
        <v>Т6</v>
      </c>
      <c r="D184" s="102" t="str">
        <f>'Участки тепловых сетей'!D184</f>
        <v xml:space="preserve">ул. Южная, 12 </v>
      </c>
      <c r="E184" s="102">
        <f>IF('Участки тепловых сетей'!F184="Подземная канальная или подвальная",2,IF('Участки тепловых сетей'!F184="Подземная бесканальная",2,IF('Участки тепловых сетей'!F184="Надземная",1,0)))</f>
        <v>2</v>
      </c>
      <c r="F184" s="102">
        <f t="shared" si="24"/>
        <v>0.05</v>
      </c>
      <c r="G184" s="108">
        <f ca="1">IF(B184=0,0,YEAR(TODAY())-'Участки тепловых сетей'!E184)</f>
        <v>50</v>
      </c>
      <c r="H184" s="102">
        <f>IF(B184=0,0,'Участки тепловых сетей'!H184/1000)</f>
        <v>1.7999999999999999E-2</v>
      </c>
      <c r="I184" s="102">
        <f t="shared" si="25"/>
        <v>1</v>
      </c>
      <c r="J184" s="108">
        <f>IF(B184=0,0,'Участки тепловых сетей'!G184/1000)</f>
        <v>5.0999999999999997E-2</v>
      </c>
      <c r="K184" s="108">
        <f t="shared" ca="1" si="26"/>
        <v>6.0912469803517366</v>
      </c>
      <c r="L184" s="109">
        <f t="shared" ca="1" si="27"/>
        <v>180.96680889682807</v>
      </c>
      <c r="M184" s="109">
        <f t="shared" ca="1" si="28"/>
        <v>3.2574025601429049</v>
      </c>
      <c r="N184" s="110">
        <f t="shared" si="29"/>
        <v>4.4658198822924025</v>
      </c>
      <c r="O184" s="110">
        <f t="shared" si="30"/>
        <v>0.2239230480309202</v>
      </c>
      <c r="P184" s="111">
        <f ca="1">_xlfn.MAXIFS($S$4:$S$578,$B$4:$B$578,B184)</f>
        <v>3785.4198736184544</v>
      </c>
      <c r="Q184" s="112">
        <f t="shared" ca="1" si="31"/>
        <v>3.8488239182189951E-2</v>
      </c>
      <c r="S184" s="112">
        <f ca="1">IF(B183=0,0,IF(B184=B183,S183+M184/O184,M184/O184+1))</f>
        <v>3457.2531362582731</v>
      </c>
    </row>
    <row r="185" spans="1:19" x14ac:dyDescent="0.25">
      <c r="A185" s="102">
        <v>182</v>
      </c>
      <c r="B185" s="102" t="str">
        <f>'Участки тепловых сетей'!B185</f>
        <v>Котельная №1 с. Дивеево</v>
      </c>
      <c r="C185" s="102" t="str">
        <f>'Участки тепловых сетей'!C185</f>
        <v>Т70</v>
      </c>
      <c r="D185" s="102" t="str">
        <f>'Участки тепловых сетей'!D185</f>
        <v xml:space="preserve">ул. Космонавтов, 1Г </v>
      </c>
      <c r="E185" s="102">
        <f>IF('Участки тепловых сетей'!F185="Подземная канальная или подвальная",2,IF('Участки тепловых сетей'!F185="Подземная бесканальная",2,IF('Участки тепловых сетей'!F185="Надземная",1,0)))</f>
        <v>2</v>
      </c>
      <c r="F185" s="102">
        <f t="shared" si="24"/>
        <v>0.05</v>
      </c>
      <c r="G185" s="108">
        <f ca="1">IF(B185=0,0,YEAR(TODAY())-'Участки тепловых сетей'!E185)</f>
        <v>50</v>
      </c>
      <c r="H185" s="102">
        <f>IF(B185=0,0,'Участки тепловых сетей'!H185/1000)</f>
        <v>0.01</v>
      </c>
      <c r="I185" s="102">
        <f t="shared" si="25"/>
        <v>1</v>
      </c>
      <c r="J185" s="108">
        <f>IF(B185=0,0,'Участки тепловых сетей'!G185/1000)</f>
        <v>5.0999999999999997E-2</v>
      </c>
      <c r="K185" s="108">
        <f t="shared" ca="1" si="26"/>
        <v>6.0912469803517366</v>
      </c>
      <c r="L185" s="109">
        <f t="shared" ca="1" si="27"/>
        <v>180.96680889682807</v>
      </c>
      <c r="M185" s="109">
        <f t="shared" ca="1" si="28"/>
        <v>1.8096680889682808</v>
      </c>
      <c r="N185" s="110">
        <f t="shared" si="29"/>
        <v>4.4658198822924025</v>
      </c>
      <c r="O185" s="110">
        <f t="shared" si="30"/>
        <v>0.2239230480309202</v>
      </c>
      <c r="P185" s="111">
        <f ca="1">_xlfn.MAXIFS($S$4:$S$578,$B$4:$B$578,B185)</f>
        <v>3785.4198736184544</v>
      </c>
      <c r="Q185" s="112">
        <f t="shared" ca="1" si="31"/>
        <v>0.16370846443156628</v>
      </c>
      <c r="S185" s="112">
        <f ca="1">IF(B184=0,0,IF(B185=B184,S184+M185/O185,M185/O185+1))</f>
        <v>3465.3347879903376</v>
      </c>
    </row>
    <row r="186" spans="1:19" x14ac:dyDescent="0.25">
      <c r="A186" s="102">
        <v>183</v>
      </c>
      <c r="B186" s="102" t="str">
        <f>'Участки тепловых сетей'!B186</f>
        <v>Котельная №1 с. Дивеево</v>
      </c>
      <c r="C186" s="102" t="str">
        <f>'Участки тепловых сетей'!C186</f>
        <v>Т73</v>
      </c>
      <c r="D186" s="102" t="str">
        <f>'Участки тепловых сетей'!D186</f>
        <v xml:space="preserve">ул. Космонавтов, 1В </v>
      </c>
      <c r="E186" s="102">
        <f>IF('Участки тепловых сетей'!F186="Подземная канальная или подвальная",2,IF('Участки тепловых сетей'!F186="Подземная бесканальная",2,IF('Участки тепловых сетей'!F186="Надземная",1,0)))</f>
        <v>2</v>
      </c>
      <c r="F186" s="102">
        <f t="shared" si="24"/>
        <v>0.05</v>
      </c>
      <c r="G186" s="108">
        <f ca="1">IF(B186=0,0,YEAR(TODAY())-'Участки тепловых сетей'!E186)</f>
        <v>50</v>
      </c>
      <c r="H186" s="102">
        <f>IF(B186=0,0,'Участки тепловых сетей'!H186/1000)</f>
        <v>0.01</v>
      </c>
      <c r="I186" s="102">
        <f t="shared" si="25"/>
        <v>1</v>
      </c>
      <c r="J186" s="108">
        <f>IF(B186=0,0,'Участки тепловых сетей'!G186/1000)</f>
        <v>5.0999999999999997E-2</v>
      </c>
      <c r="K186" s="108">
        <f t="shared" ca="1" si="26"/>
        <v>6.0912469803517366</v>
      </c>
      <c r="L186" s="109">
        <f t="shared" ca="1" si="27"/>
        <v>180.96680889682807</v>
      </c>
      <c r="M186" s="109">
        <f t="shared" ca="1" si="28"/>
        <v>1.8096680889682808</v>
      </c>
      <c r="N186" s="110">
        <f t="shared" si="29"/>
        <v>4.4658198822924025</v>
      </c>
      <c r="O186" s="110">
        <f t="shared" si="30"/>
        <v>0.2239230480309202</v>
      </c>
      <c r="P186" s="111">
        <f ca="1">_xlfn.MAXIFS($S$4:$S$578,$B$4:$B$578,B186)</f>
        <v>3785.4198736184544</v>
      </c>
      <c r="Q186" s="112">
        <f t="shared" ca="1" si="31"/>
        <v>0.16370846443156628</v>
      </c>
      <c r="S186" s="112">
        <f ca="1">IF(B185=0,0,IF(B186=B185,S185+M186/O186,M186/O186+1))</f>
        <v>3473.4164397224022</v>
      </c>
    </row>
    <row r="187" spans="1:19" x14ac:dyDescent="0.25">
      <c r="A187" s="102">
        <v>184</v>
      </c>
      <c r="B187" s="102" t="str">
        <f>'Участки тепловых сетей'!B187</f>
        <v>Котельная №1 с. Дивеево</v>
      </c>
      <c r="C187" s="102" t="str">
        <f>'Участки тепловых сетей'!C187</f>
        <v>Т42</v>
      </c>
      <c r="D187" s="102" t="str">
        <f>'Участки тепловых сетей'!D187</f>
        <v xml:space="preserve">ул. Комсомольская, 6 </v>
      </c>
      <c r="E187" s="102">
        <f>IF('Участки тепловых сетей'!F187="Подземная канальная или подвальная",2,IF('Участки тепловых сетей'!F187="Подземная бесканальная",2,IF('Участки тепловых сетей'!F187="Надземная",1,0)))</f>
        <v>2</v>
      </c>
      <c r="F187" s="102">
        <f t="shared" si="24"/>
        <v>0.05</v>
      </c>
      <c r="G187" s="108">
        <f ca="1">IF(B187=0,0,YEAR(TODAY())-'Участки тепловых сетей'!E187)</f>
        <v>50</v>
      </c>
      <c r="H187" s="102">
        <f>IF(B187=0,0,'Участки тепловых сетей'!H187/1000)</f>
        <v>1.2E-2</v>
      </c>
      <c r="I187" s="102">
        <f t="shared" si="25"/>
        <v>1</v>
      </c>
      <c r="J187" s="108">
        <f>IF(B187=0,0,'Участки тепловых сетей'!G187/1000)</f>
        <v>5.0999999999999997E-2</v>
      </c>
      <c r="K187" s="108">
        <f t="shared" ca="1" si="26"/>
        <v>6.0912469803517366</v>
      </c>
      <c r="L187" s="109">
        <f t="shared" ca="1" si="27"/>
        <v>180.96680889682807</v>
      </c>
      <c r="M187" s="109">
        <f t="shared" ca="1" si="28"/>
        <v>2.1716017067619369</v>
      </c>
      <c r="N187" s="110">
        <f t="shared" si="29"/>
        <v>4.4658198822924025</v>
      </c>
      <c r="O187" s="110">
        <f t="shared" si="30"/>
        <v>0.2239230480309202</v>
      </c>
      <c r="P187" s="111">
        <f ca="1">_xlfn.MAXIFS($S$4:$S$578,$B$4:$B$578,B187)</f>
        <v>3785.4198736184544</v>
      </c>
      <c r="Q187" s="112">
        <f t="shared" ca="1" si="31"/>
        <v>0.11399488423091927</v>
      </c>
      <c r="S187" s="112">
        <f ca="1">IF(B186=0,0,IF(B187=B186,S186+M187/O187,M187/O187+1))</f>
        <v>3483.1144218008799</v>
      </c>
    </row>
    <row r="188" spans="1:19" x14ac:dyDescent="0.25">
      <c r="A188" s="102">
        <v>185</v>
      </c>
      <c r="B188" s="102" t="str">
        <f>'Участки тепловых сетей'!B188</f>
        <v>Котельная №1 с. Дивеево</v>
      </c>
      <c r="C188" s="102" t="str">
        <f>'Участки тепловых сетей'!C188</f>
        <v>Т43</v>
      </c>
      <c r="D188" s="102" t="str">
        <f>'Участки тепловых сетей'!D188</f>
        <v xml:space="preserve">ул. Мира, 5 </v>
      </c>
      <c r="E188" s="102">
        <f>IF('Участки тепловых сетей'!F188="Подземная канальная или подвальная",2,IF('Участки тепловых сетей'!F188="Подземная бесканальная",2,IF('Участки тепловых сетей'!F188="Надземная",1,0)))</f>
        <v>2</v>
      </c>
      <c r="F188" s="102">
        <f t="shared" si="24"/>
        <v>0.05</v>
      </c>
      <c r="G188" s="108">
        <f ca="1">IF(B188=0,0,YEAR(TODAY())-'Участки тепловых сетей'!E188)</f>
        <v>50</v>
      </c>
      <c r="H188" s="102">
        <f>IF(B188=0,0,'Участки тепловых сетей'!H188/1000)</f>
        <v>1.4E-2</v>
      </c>
      <c r="I188" s="102">
        <f t="shared" si="25"/>
        <v>1</v>
      </c>
      <c r="J188" s="108">
        <f>IF(B188=0,0,'Участки тепловых сетей'!G188/1000)</f>
        <v>5.0999999999999997E-2</v>
      </c>
      <c r="K188" s="108">
        <f t="shared" ca="1" si="26"/>
        <v>6.0912469803517366</v>
      </c>
      <c r="L188" s="109">
        <f t="shared" ca="1" si="27"/>
        <v>180.96680889682807</v>
      </c>
      <c r="M188" s="109">
        <f t="shared" ca="1" si="28"/>
        <v>2.5335353245555932</v>
      </c>
      <c r="N188" s="110">
        <f t="shared" si="29"/>
        <v>4.4658198822924025</v>
      </c>
      <c r="O188" s="110">
        <f t="shared" si="30"/>
        <v>0.2239230480309202</v>
      </c>
      <c r="P188" s="111">
        <f ca="1">_xlfn.MAXIFS($S$4:$S$578,$B$4:$B$578,B188)</f>
        <v>3785.4198736184544</v>
      </c>
      <c r="Q188" s="112">
        <f t="shared" ca="1" si="31"/>
        <v>7.9377897019202739E-2</v>
      </c>
      <c r="S188" s="112">
        <f ca="1">IF(B187=0,0,IF(B188=B187,S187+M188/O188,M188/O188+1))</f>
        <v>3494.4287342257703</v>
      </c>
    </row>
    <row r="189" spans="1:19" x14ac:dyDescent="0.25">
      <c r="A189" s="102">
        <v>186</v>
      </c>
      <c r="B189" s="102" t="str">
        <f>'Участки тепловых сетей'!B189</f>
        <v>Котельная №1 с. Дивеево</v>
      </c>
      <c r="C189" s="102" t="str">
        <f>'Участки тепловых сетей'!C189</f>
        <v>Т45</v>
      </c>
      <c r="D189" s="102" t="str">
        <f>'Участки тепловых сетей'!D189</f>
        <v xml:space="preserve">ул. Мира, 10 </v>
      </c>
      <c r="E189" s="102">
        <f>IF('Участки тепловых сетей'!F189="Подземная канальная или подвальная",2,IF('Участки тепловых сетей'!F189="Подземная бесканальная",2,IF('Участки тепловых сетей'!F189="Надземная",1,0)))</f>
        <v>2</v>
      </c>
      <c r="F189" s="102">
        <f t="shared" si="24"/>
        <v>0.05</v>
      </c>
      <c r="G189" s="108">
        <f ca="1">IF(B189=0,0,YEAR(TODAY())-'Участки тепловых сетей'!E189)</f>
        <v>50</v>
      </c>
      <c r="H189" s="102">
        <f>IF(B189=0,0,'Участки тепловых сетей'!H189/1000)</f>
        <v>5.0999999999999997E-2</v>
      </c>
      <c r="I189" s="102">
        <f t="shared" si="25"/>
        <v>1</v>
      </c>
      <c r="J189" s="108">
        <f>IF(B189=0,0,'Участки тепловых сетей'!G189/1000)</f>
        <v>5.0999999999999997E-2</v>
      </c>
      <c r="K189" s="108">
        <f t="shared" ca="1" si="26"/>
        <v>6.0912469803517366</v>
      </c>
      <c r="L189" s="109">
        <f t="shared" ca="1" si="27"/>
        <v>180.96680889682807</v>
      </c>
      <c r="M189" s="109">
        <f t="shared" ca="1" si="28"/>
        <v>9.2293072537382308</v>
      </c>
      <c r="N189" s="110">
        <f t="shared" si="29"/>
        <v>4.4658198822924025</v>
      </c>
      <c r="O189" s="110">
        <f t="shared" si="30"/>
        <v>0.2239230480309202</v>
      </c>
      <c r="P189" s="111">
        <f ca="1">_xlfn.MAXIFS($S$4:$S$578,$B$4:$B$578,B189)</f>
        <v>3785.4198736184544</v>
      </c>
      <c r="Q189" s="112">
        <f t="shared" ca="1" si="31"/>
        <v>9.8121185771249164E-5</v>
      </c>
      <c r="S189" s="112">
        <f ca="1">IF(B188=0,0,IF(B189=B188,S188+M189/O189,M189/O189+1))</f>
        <v>3535.6451580592998</v>
      </c>
    </row>
    <row r="190" spans="1:19" x14ac:dyDescent="0.25">
      <c r="A190" s="102">
        <v>187</v>
      </c>
      <c r="B190" s="102" t="str">
        <f>'Участки тепловых сетей'!B190</f>
        <v>Котельная №1 с. Дивеево</v>
      </c>
      <c r="C190" s="102" t="str">
        <f>'Участки тепловых сетей'!C190</f>
        <v>Т52</v>
      </c>
      <c r="D190" s="102" t="str">
        <f>'Участки тепловых сетей'!D190</f>
        <v xml:space="preserve">ул. Южная, 16А </v>
      </c>
      <c r="E190" s="102">
        <f>IF('Участки тепловых сетей'!F190="Подземная канальная или подвальная",2,IF('Участки тепловых сетей'!F190="Подземная бесканальная",2,IF('Участки тепловых сетей'!F190="Надземная",1,0)))</f>
        <v>2</v>
      </c>
      <c r="F190" s="102">
        <f t="shared" si="24"/>
        <v>0.05</v>
      </c>
      <c r="G190" s="108">
        <f ca="1">IF(B190=0,0,YEAR(TODAY())-'Участки тепловых сетей'!E190)</f>
        <v>50</v>
      </c>
      <c r="H190" s="102">
        <f>IF(B190=0,0,'Участки тепловых сетей'!H190/1000)</f>
        <v>1.4999999999999999E-2</v>
      </c>
      <c r="I190" s="102">
        <f t="shared" si="25"/>
        <v>1</v>
      </c>
      <c r="J190" s="108">
        <f>IF(B190=0,0,'Участки тепловых сетей'!G190/1000)</f>
        <v>5.0999999999999997E-2</v>
      </c>
      <c r="K190" s="108">
        <f t="shared" ca="1" si="26"/>
        <v>6.0912469803517366</v>
      </c>
      <c r="L190" s="109">
        <f t="shared" ca="1" si="27"/>
        <v>180.96680889682807</v>
      </c>
      <c r="M190" s="109">
        <f t="shared" ca="1" si="28"/>
        <v>2.7145021334524211</v>
      </c>
      <c r="N190" s="110">
        <f t="shared" si="29"/>
        <v>4.4658198822924025</v>
      </c>
      <c r="O190" s="110">
        <f t="shared" si="30"/>
        <v>0.2239230480309202</v>
      </c>
      <c r="P190" s="111">
        <f ca="1">_xlfn.MAXIFS($S$4:$S$578,$B$4:$B$578,B190)</f>
        <v>3785.4198736184544</v>
      </c>
      <c r="Q190" s="112">
        <f t="shared" ca="1" si="31"/>
        <v>6.6237922444968581E-2</v>
      </c>
      <c r="S190" s="112">
        <f ca="1">IF(B189=0,0,IF(B190=B189,S189+M190/O190,M190/O190+1))</f>
        <v>3547.7676356573966</v>
      </c>
    </row>
    <row r="191" spans="1:19" x14ac:dyDescent="0.25">
      <c r="A191" s="102">
        <v>188</v>
      </c>
      <c r="B191" s="102" t="str">
        <f>'Участки тепловых сетей'!B191</f>
        <v>Котельная №1 с. Дивеево</v>
      </c>
      <c r="C191" s="102" t="str">
        <f>'Участки тепловых сетей'!C191</f>
        <v>Т51</v>
      </c>
      <c r="D191" s="102" t="str">
        <f>'Участки тепловых сетей'!D191</f>
        <v xml:space="preserve">ул. Южная, 16Б </v>
      </c>
      <c r="E191" s="102">
        <f>IF('Участки тепловых сетей'!F191="Подземная канальная или подвальная",2,IF('Участки тепловых сетей'!F191="Подземная бесканальная",2,IF('Участки тепловых сетей'!F191="Надземная",1,0)))</f>
        <v>2</v>
      </c>
      <c r="F191" s="102">
        <f t="shared" si="24"/>
        <v>0.05</v>
      </c>
      <c r="G191" s="108">
        <f ca="1">IF(B191=0,0,YEAR(TODAY())-'Участки тепловых сетей'!E191)</f>
        <v>50</v>
      </c>
      <c r="H191" s="102">
        <f>IF(B191=0,0,'Участки тепловых сетей'!H191/1000)</f>
        <v>5.0000000000000001E-3</v>
      </c>
      <c r="I191" s="102">
        <f t="shared" si="25"/>
        <v>1</v>
      </c>
      <c r="J191" s="108">
        <f>IF(B191=0,0,'Участки тепловых сетей'!G191/1000)</f>
        <v>5.0999999999999997E-2</v>
      </c>
      <c r="K191" s="108">
        <f t="shared" ca="1" si="26"/>
        <v>6.0912469803517366</v>
      </c>
      <c r="L191" s="109">
        <f t="shared" ca="1" si="27"/>
        <v>180.96680889682807</v>
      </c>
      <c r="M191" s="109">
        <f t="shared" ca="1" si="28"/>
        <v>0.9048340444841404</v>
      </c>
      <c r="N191" s="110">
        <f t="shared" si="29"/>
        <v>4.4658198822924025</v>
      </c>
      <c r="O191" s="110">
        <f t="shared" si="30"/>
        <v>0.2239230480309202</v>
      </c>
      <c r="P191" s="111">
        <f ca="1">_xlfn.MAXIFS($S$4:$S$578,$B$4:$B$578,B191)</f>
        <v>3785.4198736184544</v>
      </c>
      <c r="Q191" s="112">
        <f t="shared" ca="1" si="31"/>
        <v>0.40460902663134729</v>
      </c>
      <c r="S191" s="112">
        <f ca="1">IF(B190=0,0,IF(B191=B190,S190+M191/O191,M191/O191+1))</f>
        <v>3551.8084615234288</v>
      </c>
    </row>
    <row r="192" spans="1:19" x14ac:dyDescent="0.25">
      <c r="A192" s="102">
        <v>189</v>
      </c>
      <c r="B192" s="102" t="str">
        <f>'Участки тепловых сетей'!B192</f>
        <v>Котельная №1 с. Дивеево</v>
      </c>
      <c r="C192" s="102" t="str">
        <f>'Участки тепловых сетей'!C192</f>
        <v>Т4</v>
      </c>
      <c r="D192" s="102" t="str">
        <f>'Участки тепловых сетей'!D192</f>
        <v xml:space="preserve">ул. Южная, 16 </v>
      </c>
      <c r="E192" s="102">
        <f>IF('Участки тепловых сетей'!F192="Подземная канальная или подвальная",2,IF('Участки тепловых сетей'!F192="Подземная бесканальная",2,IF('Участки тепловых сетей'!F192="Надземная",1,0)))</f>
        <v>2</v>
      </c>
      <c r="F192" s="102">
        <f t="shared" si="24"/>
        <v>0.05</v>
      </c>
      <c r="G192" s="108">
        <f ca="1">IF(B192=0,0,YEAR(TODAY())-'Участки тепловых сетей'!E192)</f>
        <v>22</v>
      </c>
      <c r="H192" s="102">
        <f>IF(B192=0,0,'Участки тепловых сетей'!H192/1000)</f>
        <v>1.6E-2</v>
      </c>
      <c r="I192" s="102">
        <f t="shared" si="25"/>
        <v>1</v>
      </c>
      <c r="J192" s="108">
        <f>IF(B192=0,0,'Участки тепловых сетей'!G192/1000)</f>
        <v>5.0999999999999997E-2</v>
      </c>
      <c r="K192" s="108">
        <f t="shared" ca="1" si="26"/>
        <v>1.5020830119732167</v>
      </c>
      <c r="L192" s="109">
        <f t="shared" ca="1" si="27"/>
        <v>7.4283886078255215E-2</v>
      </c>
      <c r="M192" s="109">
        <f t="shared" ca="1" si="28"/>
        <v>1.1885421772520836E-3</v>
      </c>
      <c r="N192" s="110">
        <f t="shared" si="29"/>
        <v>4.4658198822924025</v>
      </c>
      <c r="O192" s="110">
        <f t="shared" si="30"/>
        <v>0.2239230480309202</v>
      </c>
      <c r="P192" s="111">
        <f ca="1">_xlfn.MAXIFS($S$4:$S$578,$B$4:$B$578,B192)</f>
        <v>3785.4198736184544</v>
      </c>
      <c r="Q192" s="112">
        <f t="shared" ca="1" si="31"/>
        <v>0.99881216385925575</v>
      </c>
      <c r="S192" s="112">
        <f ca="1">IF(B191=0,0,IF(B192=B191,S191+M192/O192,M192/O192+1))</f>
        <v>3551.8137693387148</v>
      </c>
    </row>
    <row r="193" spans="1:19" x14ac:dyDescent="0.25">
      <c r="A193" s="102">
        <v>190</v>
      </c>
      <c r="B193" s="102" t="str">
        <f>'Участки тепловых сетей'!B193</f>
        <v>Котельная №1 с. Дивеево</v>
      </c>
      <c r="C193" s="102" t="str">
        <f>'Участки тепловых сетей'!C193</f>
        <v>Т1</v>
      </c>
      <c r="D193" s="102" t="str">
        <f>'Участки тепловых сетей'!D193</f>
        <v xml:space="preserve">ул. Чкалова, 2 </v>
      </c>
      <c r="E193" s="102">
        <f>IF('Участки тепловых сетей'!F193="Подземная канальная или подвальная",2,IF('Участки тепловых сетей'!F193="Подземная бесканальная",2,IF('Участки тепловых сетей'!F193="Надземная",1,0)))</f>
        <v>2</v>
      </c>
      <c r="F193" s="102">
        <f t="shared" si="24"/>
        <v>0.05</v>
      </c>
      <c r="G193" s="108">
        <f ca="1">IF(B193=0,0,YEAR(TODAY())-'Участки тепловых сетей'!E193)</f>
        <v>50</v>
      </c>
      <c r="H193" s="102">
        <f>IF(B193=0,0,'Участки тепловых сетей'!H193/1000)</f>
        <v>0.16500000000000001</v>
      </c>
      <c r="I193" s="102">
        <f t="shared" si="25"/>
        <v>1</v>
      </c>
      <c r="J193" s="108">
        <f>IF(B193=0,0,'Участки тепловых сетей'!G193/1000)</f>
        <v>5.0999999999999997E-2</v>
      </c>
      <c r="K193" s="108">
        <f t="shared" ca="1" si="26"/>
        <v>6.0912469803517366</v>
      </c>
      <c r="L193" s="109">
        <f t="shared" ca="1" si="27"/>
        <v>180.96680889682807</v>
      </c>
      <c r="M193" s="109">
        <f t="shared" ca="1" si="28"/>
        <v>29.859523467976633</v>
      </c>
      <c r="N193" s="110">
        <f t="shared" si="29"/>
        <v>4.4658198822924025</v>
      </c>
      <c r="O193" s="110">
        <f t="shared" si="30"/>
        <v>0.2239230480309202</v>
      </c>
      <c r="P193" s="111">
        <f ca="1">_xlfn.MAXIFS($S$4:$S$578,$B$4:$B$578,B193)</f>
        <v>3785.4198736184544</v>
      </c>
      <c r="Q193" s="112">
        <f t="shared" ca="1" si="31"/>
        <v>1.0768959051959698E-13</v>
      </c>
      <c r="S193" s="112">
        <f ca="1">IF(B192=0,0,IF(B193=B192,S192+M193/O193,M193/O193+1))</f>
        <v>3685.1610229177813</v>
      </c>
    </row>
    <row r="194" spans="1:19" x14ac:dyDescent="0.25">
      <c r="A194" s="102">
        <v>191</v>
      </c>
      <c r="B194" s="102" t="str">
        <f>'Участки тепловых сетей'!B194</f>
        <v>Котельная №1 с. Дивеево</v>
      </c>
      <c r="C194" s="102" t="str">
        <f>'Участки тепловых сетей'!C194</f>
        <v>ТК2</v>
      </c>
      <c r="D194" s="102" t="str">
        <f>'Участки тепловых сетей'!D194</f>
        <v xml:space="preserve">ТК3 </v>
      </c>
      <c r="E194" s="102">
        <f>IF('Участки тепловых сетей'!F194="Подземная канальная или подвальная",2,IF('Участки тепловых сетей'!F194="Подземная бесканальная",2,IF('Участки тепловых сетей'!F194="Надземная",1,0)))</f>
        <v>2</v>
      </c>
      <c r="F194" s="102">
        <f t="shared" si="24"/>
        <v>0.05</v>
      </c>
      <c r="G194" s="108">
        <f ca="1">IF(B194=0,0,YEAR(TODAY())-'Участки тепловых сетей'!E194)</f>
        <v>17</v>
      </c>
      <c r="H194" s="102">
        <f>IF(B194=0,0,'Участки тепловых сетей'!H194/1000)</f>
        <v>1.2999999999999999E-2</v>
      </c>
      <c r="I194" s="102">
        <f t="shared" si="25"/>
        <v>1</v>
      </c>
      <c r="J194" s="108">
        <f>IF(B194=0,0,'Участки тепловых сетей'!G194/1000)</f>
        <v>5.0999999999999997E-2</v>
      </c>
      <c r="K194" s="108">
        <f t="shared" ca="1" si="26"/>
        <v>1</v>
      </c>
      <c r="L194" s="109">
        <f t="shared" ca="1" si="27"/>
        <v>0.05</v>
      </c>
      <c r="M194" s="109">
        <f t="shared" ca="1" si="28"/>
        <v>6.4999999999999997E-4</v>
      </c>
      <c r="N194" s="110">
        <f t="shared" si="29"/>
        <v>4.4658198822924025</v>
      </c>
      <c r="O194" s="110">
        <f t="shared" si="30"/>
        <v>0.2239230480309202</v>
      </c>
      <c r="P194" s="111">
        <f ca="1">_xlfn.MAXIFS($S$4:$S$578,$B$4:$B$578,B194)</f>
        <v>3785.4198736184544</v>
      </c>
      <c r="Q194" s="112">
        <f t="shared" ca="1" si="31"/>
        <v>0.99935021120423662</v>
      </c>
      <c r="S194" s="112">
        <f ca="1">IF(B193=0,0,IF(B194=B193,S193+M194/O194,M194/O194+1))</f>
        <v>3685.163925700705</v>
      </c>
    </row>
    <row r="195" spans="1:19" x14ac:dyDescent="0.25">
      <c r="A195" s="102">
        <v>192</v>
      </c>
      <c r="B195" s="102" t="str">
        <f>'Участки тепловых сетей'!B195</f>
        <v>Котельная №1 с. Дивеево</v>
      </c>
      <c r="C195" s="102" t="str">
        <f>'Участки тепловых сетей'!C195</f>
        <v>ТК4</v>
      </c>
      <c r="D195" s="102" t="str">
        <f>'Участки тепловых сетей'!D195</f>
        <v xml:space="preserve">ул. Симанина, 10 </v>
      </c>
      <c r="E195" s="102">
        <f>IF('Участки тепловых сетей'!F195="Подземная канальная или подвальная",2,IF('Участки тепловых сетей'!F195="Подземная бесканальная",2,IF('Участки тепловых сетей'!F195="Надземная",1,0)))</f>
        <v>2</v>
      </c>
      <c r="F195" s="102">
        <f t="shared" si="24"/>
        <v>0.05</v>
      </c>
      <c r="G195" s="108">
        <f ca="1">IF(B195=0,0,YEAR(TODAY())-'Участки тепловых сетей'!E195)</f>
        <v>16</v>
      </c>
      <c r="H195" s="102">
        <f>IF(B195=0,0,'Участки тепловых сетей'!H195/1000)</f>
        <v>3.5000000000000003E-2</v>
      </c>
      <c r="I195" s="102">
        <f t="shared" si="25"/>
        <v>1</v>
      </c>
      <c r="J195" s="108">
        <f>IF(B195=0,0,'Участки тепловых сетей'!G195/1000)</f>
        <v>5.0999999999999997E-2</v>
      </c>
      <c r="K195" s="108">
        <f t="shared" ca="1" si="26"/>
        <v>1</v>
      </c>
      <c r="L195" s="109">
        <f t="shared" ca="1" si="27"/>
        <v>0.05</v>
      </c>
      <c r="M195" s="109">
        <f t="shared" ca="1" si="28"/>
        <v>1.7500000000000003E-3</v>
      </c>
      <c r="N195" s="110">
        <f t="shared" si="29"/>
        <v>4.4658198822924025</v>
      </c>
      <c r="O195" s="110">
        <f t="shared" si="30"/>
        <v>0.2239230480309202</v>
      </c>
      <c r="P195" s="111">
        <f ca="1">_xlfn.MAXIFS($S$4:$S$578,$B$4:$B$578,B195)</f>
        <v>3785.4198736184544</v>
      </c>
      <c r="Q195" s="112">
        <f t="shared" ca="1" si="31"/>
        <v>0.99825153035716152</v>
      </c>
      <c r="S195" s="112">
        <f ca="1">IF(B194=0,0,IF(B195=B194,S194+M195/O195,M195/O195+1))</f>
        <v>3685.1717408854988</v>
      </c>
    </row>
    <row r="196" spans="1:19" x14ac:dyDescent="0.25">
      <c r="A196" s="102">
        <v>193</v>
      </c>
      <c r="B196" s="102" t="str">
        <f>'Участки тепловых сетей'!B196</f>
        <v>Котельная №1 с. Дивеево</v>
      </c>
      <c r="C196" s="102" t="str">
        <f>'Участки тепловых сетей'!C196</f>
        <v>ТК3</v>
      </c>
      <c r="D196" s="102" t="str">
        <f>'Участки тепловых сетей'!D196</f>
        <v xml:space="preserve">ул. Симанина, 11 </v>
      </c>
      <c r="E196" s="102">
        <f>IF('Участки тепловых сетей'!F196="Подземная канальная или подвальная",2,IF('Участки тепловых сетей'!F196="Подземная бесканальная",2,IF('Участки тепловых сетей'!F196="Надземная",1,0)))</f>
        <v>2</v>
      </c>
      <c r="F196" s="102">
        <f t="shared" si="24"/>
        <v>0.05</v>
      </c>
      <c r="G196" s="108">
        <f ca="1">IF(B196=0,0,YEAR(TODAY())-'Участки тепловых сетей'!E196)</f>
        <v>17</v>
      </c>
      <c r="H196" s="102">
        <f>IF(B196=0,0,'Участки тепловых сетей'!H196/1000)</f>
        <v>0.01</v>
      </c>
      <c r="I196" s="102">
        <f t="shared" si="25"/>
        <v>1</v>
      </c>
      <c r="J196" s="108">
        <f>IF(B196=0,0,'Участки тепловых сетей'!G196/1000)</f>
        <v>5.0999999999999997E-2</v>
      </c>
      <c r="K196" s="108">
        <f t="shared" ca="1" si="26"/>
        <v>1</v>
      </c>
      <c r="L196" s="109">
        <f t="shared" ca="1" si="27"/>
        <v>0.05</v>
      </c>
      <c r="M196" s="109">
        <f t="shared" ca="1" si="28"/>
        <v>5.0000000000000001E-4</v>
      </c>
      <c r="N196" s="110">
        <f t="shared" si="29"/>
        <v>4.4658198822924025</v>
      </c>
      <c r="O196" s="110">
        <f t="shared" si="30"/>
        <v>0.2239230480309202</v>
      </c>
      <c r="P196" s="111">
        <f ca="1">_xlfn.MAXIFS($S$4:$S$578,$B$4:$B$578,B196)</f>
        <v>3785.4198736184544</v>
      </c>
      <c r="Q196" s="112">
        <f t="shared" ca="1" si="31"/>
        <v>0.99950012497916929</v>
      </c>
      <c r="S196" s="112">
        <f ca="1">IF(B195=0,0,IF(B196=B195,S195+M196/O196,M196/O196+1))</f>
        <v>3685.1739737954399</v>
      </c>
    </row>
    <row r="197" spans="1:19" x14ac:dyDescent="0.25">
      <c r="A197" s="102">
        <v>194</v>
      </c>
      <c r="B197" s="102" t="str">
        <f>'Участки тепловых сетей'!B197</f>
        <v>Котельная №1 с. Дивеево</v>
      </c>
      <c r="C197" s="102" t="str">
        <f>'Участки тепловых сетей'!C197</f>
        <v>ГрОт-Симанина, 9</v>
      </c>
      <c r="D197" s="102" t="str">
        <f>'Участки тепловых сетей'!D197</f>
        <v xml:space="preserve">ул. Симанина, 13 </v>
      </c>
      <c r="E197" s="102">
        <f>IF('Участки тепловых сетей'!F197="Подземная канальная или подвальная",2,IF('Участки тепловых сетей'!F197="Подземная бесканальная",2,IF('Участки тепловых сетей'!F197="Надземная",1,0)))</f>
        <v>2</v>
      </c>
      <c r="F197" s="102">
        <f t="shared" si="24"/>
        <v>0.05</v>
      </c>
      <c r="G197" s="108">
        <f ca="1">IF(B197=0,0,YEAR(TODAY())-'Участки тепловых сетей'!E197)</f>
        <v>15</v>
      </c>
      <c r="H197" s="102">
        <f>IF(B197=0,0,'Участки тепловых сетей'!H197/1000)</f>
        <v>2.1999999999999999E-2</v>
      </c>
      <c r="I197" s="102">
        <f t="shared" si="25"/>
        <v>1</v>
      </c>
      <c r="J197" s="108">
        <f>IF(B197=0,0,'Участки тепловых сетей'!G197/1000)</f>
        <v>5.0999999999999997E-2</v>
      </c>
      <c r="K197" s="108">
        <f t="shared" ca="1" si="26"/>
        <v>1</v>
      </c>
      <c r="L197" s="109">
        <f t="shared" ca="1" si="27"/>
        <v>0.05</v>
      </c>
      <c r="M197" s="109">
        <f t="shared" ca="1" si="28"/>
        <v>1.1000000000000001E-3</v>
      </c>
      <c r="N197" s="110">
        <f t="shared" si="29"/>
        <v>4.4658198822924025</v>
      </c>
      <c r="O197" s="110">
        <f t="shared" si="30"/>
        <v>0.2239230480309202</v>
      </c>
      <c r="P197" s="111">
        <f ca="1">_xlfn.MAXIFS($S$4:$S$578,$B$4:$B$578,B197)</f>
        <v>3785.4198736184544</v>
      </c>
      <c r="Q197" s="112">
        <f t="shared" ca="1" si="31"/>
        <v>0.99890060477822762</v>
      </c>
      <c r="S197" s="112">
        <f ca="1">IF(B196=0,0,IF(B197=B196,S196+M197/O197,M197/O197+1))</f>
        <v>3685.1788861973105</v>
      </c>
    </row>
    <row r="198" spans="1:19" x14ac:dyDescent="0.25">
      <c r="A198" s="102">
        <v>195</v>
      </c>
      <c r="B198" s="102" t="str">
        <f>'Участки тепловых сетей'!B198</f>
        <v>Котельная №1 с. Дивеево</v>
      </c>
      <c r="C198" s="102" t="str">
        <f>'Участки тепловых сетей'!C198</f>
        <v>ГрОт-Симанина, 7</v>
      </c>
      <c r="D198" s="102" t="str">
        <f>'Участки тепловых сетей'!D198</f>
        <v xml:space="preserve">ГрОт-Симанина, 5 </v>
      </c>
      <c r="E198" s="102">
        <f>IF('Участки тепловых сетей'!F198="Подземная канальная или подвальная",2,IF('Участки тепловых сетей'!F198="Подземная бесканальная",2,IF('Участки тепловых сетей'!F198="Надземная",1,0)))</f>
        <v>2</v>
      </c>
      <c r="F198" s="102">
        <f t="shared" si="24"/>
        <v>0.05</v>
      </c>
      <c r="G198" s="108">
        <f ca="1">IF(B198=0,0,YEAR(TODAY())-'Участки тепловых сетей'!E198)</f>
        <v>11</v>
      </c>
      <c r="H198" s="102">
        <f>IF(B198=0,0,'Участки тепловых сетей'!H198/1000)</f>
        <v>1.4E-2</v>
      </c>
      <c r="I198" s="102">
        <f t="shared" si="25"/>
        <v>1</v>
      </c>
      <c r="J198" s="108">
        <f>IF(B198=0,0,'Участки тепловых сетей'!G198/1000)</f>
        <v>5.0999999999999997E-2</v>
      </c>
      <c r="K198" s="108">
        <f t="shared" ca="1" si="26"/>
        <v>1</v>
      </c>
      <c r="L198" s="109">
        <f t="shared" ca="1" si="27"/>
        <v>0.05</v>
      </c>
      <c r="M198" s="109">
        <f t="shared" ca="1" si="28"/>
        <v>7.000000000000001E-4</v>
      </c>
      <c r="N198" s="110">
        <f t="shared" si="29"/>
        <v>4.4658198822924025</v>
      </c>
      <c r="O198" s="110">
        <f t="shared" si="30"/>
        <v>0.2239230480309202</v>
      </c>
      <c r="P198" s="111">
        <f ca="1">_xlfn.MAXIFS($S$4:$S$578,$B$4:$B$578,B198)</f>
        <v>3785.4198736184544</v>
      </c>
      <c r="Q198" s="112">
        <f t="shared" ca="1" si="31"/>
        <v>0.99930024494284331</v>
      </c>
      <c r="S198" s="112">
        <f ca="1">IF(B197=0,0,IF(B198=B197,S197+M198/O198,M198/O198+1))</f>
        <v>3685.1820122712279</v>
      </c>
    </row>
    <row r="199" spans="1:19" x14ac:dyDescent="0.25">
      <c r="A199" s="102">
        <v>196</v>
      </c>
      <c r="B199" s="102" t="str">
        <f>'Участки тепловых сетей'!B199</f>
        <v>Котельная №1 с. Дивеево</v>
      </c>
      <c r="C199" s="102" t="str">
        <f>'Участки тепловых сетей'!C199</f>
        <v>ГрОт-Симанина, 5</v>
      </c>
      <c r="D199" s="102" t="str">
        <f>'Участки тепловых сетей'!D199</f>
        <v xml:space="preserve">ул. Симанина, 3 </v>
      </c>
      <c r="E199" s="102">
        <f>IF('Участки тепловых сетей'!F199="Подземная канальная или подвальная",2,IF('Участки тепловых сетей'!F199="Подземная бесканальная",2,IF('Участки тепловых сетей'!F199="Надземная",1,0)))</f>
        <v>2</v>
      </c>
      <c r="F199" s="102">
        <f t="shared" si="24"/>
        <v>0.05</v>
      </c>
      <c r="G199" s="108">
        <f ca="1">IF(B199=0,0,YEAR(TODAY())-'Участки тепловых сетей'!E199)</f>
        <v>11</v>
      </c>
      <c r="H199" s="102">
        <f>IF(B199=0,0,'Участки тепловых сетей'!H199/1000)</f>
        <v>1.6E-2</v>
      </c>
      <c r="I199" s="102">
        <f t="shared" si="25"/>
        <v>1</v>
      </c>
      <c r="J199" s="108">
        <f>IF(B199=0,0,'Участки тепловых сетей'!G199/1000)</f>
        <v>5.0999999999999997E-2</v>
      </c>
      <c r="K199" s="108">
        <f t="shared" ca="1" si="26"/>
        <v>1</v>
      </c>
      <c r="L199" s="109">
        <f t="shared" ca="1" si="27"/>
        <v>0.05</v>
      </c>
      <c r="M199" s="109">
        <f t="shared" ca="1" si="28"/>
        <v>8.0000000000000004E-4</v>
      </c>
      <c r="N199" s="110">
        <f t="shared" si="29"/>
        <v>4.4658198822924025</v>
      </c>
      <c r="O199" s="110">
        <f t="shared" si="30"/>
        <v>0.2239230480309202</v>
      </c>
      <c r="P199" s="111">
        <f ca="1">_xlfn.MAXIFS($S$4:$S$578,$B$4:$B$578,B199)</f>
        <v>3785.4198736184544</v>
      </c>
      <c r="Q199" s="112">
        <f t="shared" ca="1" si="31"/>
        <v>0.99920031991468372</v>
      </c>
      <c r="S199" s="112">
        <f ca="1">IF(B198=0,0,IF(B199=B198,S198+M199/O199,M199/O199+1))</f>
        <v>3685.1855849271337</v>
      </c>
    </row>
    <row r="200" spans="1:19" x14ac:dyDescent="0.25">
      <c r="A200" s="102">
        <v>197</v>
      </c>
      <c r="B200" s="102" t="str">
        <f>'Участки тепловых сетей'!B200</f>
        <v>Котельная №1 с. Дивеево</v>
      </c>
      <c r="C200" s="102" t="str">
        <f>'Участки тепловых сетей'!C200</f>
        <v>ТК6</v>
      </c>
      <c r="D200" s="102" t="str">
        <f>'Участки тепловых сетей'!D200</f>
        <v xml:space="preserve">ГрОт-Симанина, 8 </v>
      </c>
      <c r="E200" s="102">
        <f>IF('Участки тепловых сетей'!F200="Подземная канальная или подвальная",2,IF('Участки тепловых сетей'!F200="Подземная бесканальная",2,IF('Участки тепловых сетей'!F200="Надземная",1,0)))</f>
        <v>2</v>
      </c>
      <c r="F200" s="102">
        <f t="shared" si="24"/>
        <v>0.05</v>
      </c>
      <c r="G200" s="108">
        <f ca="1">IF(B200=0,0,YEAR(TODAY())-'Участки тепловых сетей'!E200)</f>
        <v>10</v>
      </c>
      <c r="H200" s="102">
        <f>IF(B200=0,0,'Участки тепловых сетей'!H200/1000)</f>
        <v>1.2999999999999999E-2</v>
      </c>
      <c r="I200" s="102">
        <f t="shared" si="25"/>
        <v>1</v>
      </c>
      <c r="J200" s="108">
        <f>IF(B200=0,0,'Участки тепловых сетей'!G200/1000)</f>
        <v>5.0999999999999997E-2</v>
      </c>
      <c r="K200" s="108">
        <f t="shared" ca="1" si="26"/>
        <v>1</v>
      </c>
      <c r="L200" s="109">
        <f t="shared" ca="1" si="27"/>
        <v>0.05</v>
      </c>
      <c r="M200" s="109">
        <f t="shared" ca="1" si="28"/>
        <v>6.4999999999999997E-4</v>
      </c>
      <c r="N200" s="110">
        <f t="shared" si="29"/>
        <v>4.4658198822924025</v>
      </c>
      <c r="O200" s="110">
        <f t="shared" si="30"/>
        <v>0.2239230480309202</v>
      </c>
      <c r="P200" s="111">
        <f ca="1">_xlfn.MAXIFS($S$4:$S$578,$B$4:$B$578,B200)</f>
        <v>3785.4198736184544</v>
      </c>
      <c r="Q200" s="112">
        <f t="shared" ca="1" si="31"/>
        <v>0.99935021120423662</v>
      </c>
      <c r="S200" s="112">
        <f ca="1">IF(B199=0,0,IF(B200=B199,S199+M200/O200,M200/O200+1))</f>
        <v>3685.1884877100574</v>
      </c>
    </row>
    <row r="201" spans="1:19" x14ac:dyDescent="0.25">
      <c r="A201" s="102">
        <v>198</v>
      </c>
      <c r="B201" s="102" t="str">
        <f>'Участки тепловых сетей'!B201</f>
        <v>Котельная №1 с. Дивеево</v>
      </c>
      <c r="C201" s="102" t="str">
        <f>'Участки тепловых сетей'!C201</f>
        <v>ТК6</v>
      </c>
      <c r="D201" s="102" t="str">
        <f>'Участки тепловых сетей'!D201</f>
        <v xml:space="preserve">ул. Симанина, 6 </v>
      </c>
      <c r="E201" s="102">
        <f>IF('Участки тепловых сетей'!F201="Подземная канальная или подвальная",2,IF('Участки тепловых сетей'!F201="Подземная бесканальная",2,IF('Участки тепловых сетей'!F201="Надземная",1,0)))</f>
        <v>2</v>
      </c>
      <c r="F201" s="102">
        <f t="shared" si="24"/>
        <v>0.05</v>
      </c>
      <c r="G201" s="108">
        <f ca="1">IF(B201=0,0,YEAR(TODAY())-'Участки тепловых сетей'!E201)</f>
        <v>9</v>
      </c>
      <c r="H201" s="102">
        <f>IF(B201=0,0,'Участки тепловых сетей'!H201/1000)</f>
        <v>0.01</v>
      </c>
      <c r="I201" s="102">
        <f t="shared" si="25"/>
        <v>1</v>
      </c>
      <c r="J201" s="108">
        <f>IF(B201=0,0,'Участки тепловых сетей'!G201/1000)</f>
        <v>5.0999999999999997E-2</v>
      </c>
      <c r="K201" s="108">
        <f t="shared" ca="1" si="26"/>
        <v>1</v>
      </c>
      <c r="L201" s="109">
        <f t="shared" ca="1" si="27"/>
        <v>0.05</v>
      </c>
      <c r="M201" s="109">
        <f t="shared" ca="1" si="28"/>
        <v>5.0000000000000001E-4</v>
      </c>
      <c r="N201" s="110">
        <f t="shared" si="29"/>
        <v>4.4658198822924025</v>
      </c>
      <c r="O201" s="110">
        <f t="shared" si="30"/>
        <v>0.2239230480309202</v>
      </c>
      <c r="P201" s="111">
        <f ca="1">_xlfn.MAXIFS($S$4:$S$578,$B$4:$B$578,B201)</f>
        <v>3785.4198736184544</v>
      </c>
      <c r="Q201" s="112">
        <f t="shared" ca="1" si="31"/>
        <v>0.99950012497916929</v>
      </c>
      <c r="S201" s="112">
        <f ca="1">IF(B200=0,0,IF(B201=B200,S200+M201/O201,M201/O201+1))</f>
        <v>3685.1907206199985</v>
      </c>
    </row>
    <row r="202" spans="1:19" x14ac:dyDescent="0.25">
      <c r="A202" s="102">
        <v>199</v>
      </c>
      <c r="B202" s="102" t="str">
        <f>'Участки тепловых сетей'!B202</f>
        <v>Котельная №1 с. Дивеево</v>
      </c>
      <c r="C202" s="102" t="str">
        <f>'Участки тепловых сетей'!C202</f>
        <v>Т34</v>
      </c>
      <c r="D202" s="102" t="str">
        <f>'Участки тепловых сетей'!D202</f>
        <v xml:space="preserve">ул. Октябрьская, 35А </v>
      </c>
      <c r="E202" s="102">
        <f>IF('Участки тепловых сетей'!F202="Подземная канальная или подвальная",2,IF('Участки тепловых сетей'!F202="Подземная бесканальная",2,IF('Участки тепловых сетей'!F202="Надземная",1,0)))</f>
        <v>2</v>
      </c>
      <c r="F202" s="102">
        <f t="shared" si="24"/>
        <v>0.05</v>
      </c>
      <c r="G202" s="108">
        <f ca="1">IF(B202=0,0,YEAR(TODAY())-'Участки тепловых сетей'!E202)</f>
        <v>50</v>
      </c>
      <c r="H202" s="102">
        <f>IF(B202=0,0,'Участки тепловых сетей'!H202/1000)</f>
        <v>3.3000000000000002E-2</v>
      </c>
      <c r="I202" s="102">
        <f t="shared" si="25"/>
        <v>1</v>
      </c>
      <c r="J202" s="108">
        <f>IF(B202=0,0,'Участки тепловых сетей'!G202/1000)</f>
        <v>5.0999999999999997E-2</v>
      </c>
      <c r="K202" s="108">
        <f t="shared" ca="1" si="26"/>
        <v>6.0912469803517366</v>
      </c>
      <c r="L202" s="109">
        <f t="shared" ca="1" si="27"/>
        <v>180.96680889682807</v>
      </c>
      <c r="M202" s="109">
        <f t="shared" ca="1" si="28"/>
        <v>5.9719046935953264</v>
      </c>
      <c r="N202" s="110">
        <f t="shared" si="29"/>
        <v>4.4658198822924025</v>
      </c>
      <c r="O202" s="110">
        <f t="shared" si="30"/>
        <v>0.2239230480309202</v>
      </c>
      <c r="P202" s="111">
        <f ca="1">_xlfn.MAXIFS($S$4:$S$578,$B$4:$B$578,B202)</f>
        <v>3785.4198736184544</v>
      </c>
      <c r="Q202" s="112">
        <f t="shared" ca="1" si="31"/>
        <v>2.5493810019932978E-3</v>
      </c>
      <c r="S202" s="112">
        <f ca="1">IF(B201=0,0,IF(B202=B201,S201+M202/O202,M202/O202+1))</f>
        <v>3711.8601713358116</v>
      </c>
    </row>
    <row r="203" spans="1:19" x14ac:dyDescent="0.25">
      <c r="A203" s="102">
        <v>200</v>
      </c>
      <c r="B203" s="102" t="str">
        <f>'Участки тепловых сетей'!B203</f>
        <v>Котельная №1 с. Дивеево</v>
      </c>
      <c r="C203" s="102" t="str">
        <f>'Участки тепловых сетей'!C203</f>
        <v>Т34</v>
      </c>
      <c r="D203" s="102" t="str">
        <f>'Участки тепловых сетей'!D203</f>
        <v xml:space="preserve">ул. Мира, 1А </v>
      </c>
      <c r="E203" s="102">
        <f>IF('Участки тепловых сетей'!F203="Подземная канальная или подвальная",2,IF('Участки тепловых сетей'!F203="Подземная бесканальная",2,IF('Участки тепловых сетей'!F203="Надземная",1,0)))</f>
        <v>2</v>
      </c>
      <c r="F203" s="102">
        <f t="shared" si="24"/>
        <v>0.05</v>
      </c>
      <c r="G203" s="108">
        <f ca="1">IF(B203=0,0,YEAR(TODAY())-'Участки тепловых сетей'!E203)</f>
        <v>50</v>
      </c>
      <c r="H203" s="102">
        <f>IF(B203=0,0,'Участки тепловых сетей'!H203/1000)</f>
        <v>5.0000000000000001E-3</v>
      </c>
      <c r="I203" s="102">
        <f t="shared" si="25"/>
        <v>1</v>
      </c>
      <c r="J203" s="108">
        <f>IF(B203=0,0,'Участки тепловых сетей'!G203/1000)</f>
        <v>5.0999999999999997E-2</v>
      </c>
      <c r="K203" s="108">
        <f t="shared" ca="1" si="26"/>
        <v>6.0912469803517366</v>
      </c>
      <c r="L203" s="109">
        <f t="shared" ca="1" si="27"/>
        <v>180.96680889682807</v>
      </c>
      <c r="M203" s="109">
        <f t="shared" ca="1" si="28"/>
        <v>0.9048340444841404</v>
      </c>
      <c r="N203" s="110">
        <f t="shared" si="29"/>
        <v>4.4658198822924025</v>
      </c>
      <c r="O203" s="110">
        <f t="shared" si="30"/>
        <v>0.2239230480309202</v>
      </c>
      <c r="P203" s="111">
        <f ca="1">_xlfn.MAXIFS($S$4:$S$578,$B$4:$B$578,B203)</f>
        <v>3785.4198736184544</v>
      </c>
      <c r="Q203" s="112">
        <f t="shared" ca="1" si="31"/>
        <v>0.40460902663134729</v>
      </c>
      <c r="S203" s="112">
        <f ca="1">IF(B202=0,0,IF(B203=B202,S202+M203/O203,M203/O203+1))</f>
        <v>3715.9009972018439</v>
      </c>
    </row>
    <row r="204" spans="1:19" x14ac:dyDescent="0.25">
      <c r="A204" s="102">
        <v>201</v>
      </c>
      <c r="B204" s="102" t="str">
        <f>'Участки тепловых сетей'!B204</f>
        <v>Котельная №1 с. Дивеево</v>
      </c>
      <c r="C204" s="102" t="str">
        <f>'Участки тепловых сетей'!C204</f>
        <v>ГрОт-Мира, 1</v>
      </c>
      <c r="D204" s="102" t="str">
        <f>'Участки тепловых сетей'!D204</f>
        <v xml:space="preserve">Т32 </v>
      </c>
      <c r="E204" s="102">
        <f>IF('Участки тепловых сетей'!F204="Подземная канальная или подвальная",2,IF('Участки тепловых сетей'!F204="Подземная бесканальная",2,IF('Участки тепловых сетей'!F204="Надземная",1,0)))</f>
        <v>2</v>
      </c>
      <c r="F204" s="102">
        <f t="shared" si="24"/>
        <v>0.05</v>
      </c>
      <c r="G204" s="108">
        <f ca="1">IF(B204=0,0,YEAR(TODAY())-'Участки тепловых сетей'!E204)</f>
        <v>30</v>
      </c>
      <c r="H204" s="102">
        <f>IF(B204=0,0,'Участки тепловых сетей'!H204/1000)</f>
        <v>8.2000000000000003E-2</v>
      </c>
      <c r="I204" s="102">
        <f t="shared" si="25"/>
        <v>1</v>
      </c>
      <c r="J204" s="108">
        <f>IF(B204=0,0,'Участки тепловых сетей'!G204/1000)</f>
        <v>5.0999999999999997E-2</v>
      </c>
      <c r="K204" s="108">
        <f t="shared" ca="1" si="26"/>
        <v>2.2408445351690323</v>
      </c>
      <c r="L204" s="109">
        <f t="shared" ca="1" si="27"/>
        <v>0.19543543323463375</v>
      </c>
      <c r="M204" s="109">
        <f t="shared" ca="1" si="28"/>
        <v>1.6025705525239967E-2</v>
      </c>
      <c r="N204" s="110">
        <f t="shared" si="29"/>
        <v>4.4658198822924025</v>
      </c>
      <c r="O204" s="110">
        <f t="shared" si="30"/>
        <v>0.2239230480309202</v>
      </c>
      <c r="P204" s="111">
        <f ca="1">_xlfn.MAXIFS($S$4:$S$578,$B$4:$B$578,B204)</f>
        <v>3785.4198736184544</v>
      </c>
      <c r="Q204" s="112">
        <f t="shared" ca="1" si="31"/>
        <v>0.98410202287076021</v>
      </c>
      <c r="S204" s="112">
        <f ca="1">IF(B203=0,0,IF(B204=B203,S203+M204/O204,M204/O204+1))</f>
        <v>3715.9725651162062</v>
      </c>
    </row>
    <row r="205" spans="1:19" x14ac:dyDescent="0.25">
      <c r="A205" s="102">
        <v>202</v>
      </c>
      <c r="B205" s="102" t="str">
        <f>'Участки тепловых сетей'!B205</f>
        <v>Котельная №1 с. Дивеево</v>
      </c>
      <c r="C205" s="102" t="str">
        <f>'Участки тепловых сетей'!C205</f>
        <v>Т5</v>
      </c>
      <c r="D205" s="102" t="str">
        <f>'Участки тепловых сетей'!D205</f>
        <v xml:space="preserve">ул. Южная, 14 </v>
      </c>
      <c r="E205" s="102">
        <f>IF('Участки тепловых сетей'!F205="Подземная канальная или подвальная",2,IF('Участки тепловых сетей'!F205="Подземная бесканальная",2,IF('Участки тепловых сетей'!F205="Надземная",1,0)))</f>
        <v>2</v>
      </c>
      <c r="F205" s="102">
        <f t="shared" ref="F205:F268" si="32">IF(B205=0,0,0.05)</f>
        <v>0.05</v>
      </c>
      <c r="G205" s="108">
        <f ca="1">IF(B205=0,0,YEAR(TODAY())-'Участки тепловых сетей'!E205)</f>
        <v>50</v>
      </c>
      <c r="H205" s="102">
        <f>IF(B205=0,0,'Участки тепловых сетей'!H205/1000)</f>
        <v>1.4999999999999999E-2</v>
      </c>
      <c r="I205" s="102">
        <f t="shared" ref="I205:I268" si="33">IF(B205=0,0,(IF(J205&lt;0.3,1,IF(J205&lt;0.6,1.5,IF(J205=0.6,2,IF(J205&lt;1.4,3,0))))))</f>
        <v>1</v>
      </c>
      <c r="J205" s="108">
        <f>IF(B205=0,0,'Участки тепловых сетей'!G205/1000)</f>
        <v>5.0999999999999997E-2</v>
      </c>
      <c r="K205" s="108">
        <f t="shared" ref="K205:K268" ca="1" si="34">IF(B205=0,0,IF(G205&gt;17,0.5*EXP(G205/20),IF(G205&gt;3,1,0.8)))</f>
        <v>6.0912469803517366</v>
      </c>
      <c r="L205" s="109">
        <f t="shared" ref="L205:L268" ca="1" si="35">IF(B205=0,0,F205*(0.1*G205)^(K205-1))</f>
        <v>180.96680889682807</v>
      </c>
      <c r="M205" s="109">
        <f t="shared" ref="M205:M268" ca="1" si="36">IF(B205=0,0,L205*H205)</f>
        <v>2.7145021334524211</v>
      </c>
      <c r="N205" s="110">
        <f t="shared" ref="N205:N268" si="37">IF(B205=0,0,2.91*(1+((20.89+((-1.88)*I205))*J205^(1.2))))</f>
        <v>4.4658198822924025</v>
      </c>
      <c r="O205" s="110">
        <f t="shared" ref="O205:O268" si="38">IF(B205=0,0,1/N205)</f>
        <v>0.2239230480309202</v>
      </c>
      <c r="P205" s="111">
        <f ca="1">_xlfn.MAXIFS($S$4:$S$578,$B$4:$B$578,B205)</f>
        <v>3785.4198736184544</v>
      </c>
      <c r="Q205" s="112">
        <f t="shared" ref="Q205:Q268" ca="1" si="39">IF(B205=0,0,EXP(-M205))</f>
        <v>6.6237922444968581E-2</v>
      </c>
      <c r="S205" s="112">
        <f ca="1">IF(B204=0,0,IF(B205=B204,S204+M205/O205,M205/O205+1))</f>
        <v>3728.095042714303</v>
      </c>
    </row>
    <row r="206" spans="1:19" x14ac:dyDescent="0.25">
      <c r="A206" s="102">
        <v>203</v>
      </c>
      <c r="B206" s="102" t="str">
        <f>'Участки тепловых сетей'!B206</f>
        <v>Котельная №1 с. Дивеево</v>
      </c>
      <c r="C206" s="102" t="str">
        <f>'Участки тепловых сетей'!C206</f>
        <v>Т41</v>
      </c>
      <c r="D206" s="102" t="str">
        <f>'Участки тепловых сетей'!D206</f>
        <v xml:space="preserve">ул. Комсомольская, 8 </v>
      </c>
      <c r="E206" s="102">
        <f>IF('Участки тепловых сетей'!F206="Подземная канальная или подвальная",2,IF('Участки тепловых сетей'!F206="Подземная бесканальная",2,IF('Участки тепловых сетей'!F206="Надземная",1,0)))</f>
        <v>2</v>
      </c>
      <c r="F206" s="102">
        <f t="shared" si="32"/>
        <v>0.05</v>
      </c>
      <c r="G206" s="108">
        <f ca="1">IF(B206=0,0,YEAR(TODAY())-'Участки тепловых сетей'!E206)</f>
        <v>50</v>
      </c>
      <c r="H206" s="102">
        <f>IF(B206=0,0,'Участки тепловых сетей'!H206/1000)</f>
        <v>1.2E-2</v>
      </c>
      <c r="I206" s="102">
        <f t="shared" si="33"/>
        <v>1</v>
      </c>
      <c r="J206" s="108">
        <f>IF(B206=0,0,'Участки тепловых сетей'!G206/1000)</f>
        <v>5.0999999999999997E-2</v>
      </c>
      <c r="K206" s="108">
        <f t="shared" ca="1" si="34"/>
        <v>6.0912469803517366</v>
      </c>
      <c r="L206" s="109">
        <f t="shared" ca="1" si="35"/>
        <v>180.96680889682807</v>
      </c>
      <c r="M206" s="109">
        <f t="shared" ca="1" si="36"/>
        <v>2.1716017067619369</v>
      </c>
      <c r="N206" s="110">
        <f t="shared" si="37"/>
        <v>4.4658198822924025</v>
      </c>
      <c r="O206" s="110">
        <f t="shared" si="38"/>
        <v>0.2239230480309202</v>
      </c>
      <c r="P206" s="111">
        <f ca="1">_xlfn.MAXIFS($S$4:$S$578,$B$4:$B$578,B206)</f>
        <v>3785.4198736184544</v>
      </c>
      <c r="Q206" s="112">
        <f t="shared" ca="1" si="39"/>
        <v>0.11399488423091927</v>
      </c>
      <c r="S206" s="112">
        <f ca="1">IF(B205=0,0,IF(B206=B205,S205+M206/O206,M206/O206+1))</f>
        <v>3737.7930247927807</v>
      </c>
    </row>
    <row r="207" spans="1:19" x14ac:dyDescent="0.25">
      <c r="A207" s="102">
        <v>204</v>
      </c>
      <c r="B207" s="102" t="str">
        <f>'Участки тепловых сетей'!B207</f>
        <v>Котельная №1 с. Дивеево</v>
      </c>
      <c r="C207" s="102" t="str">
        <f>'Участки тепловых сетей'!C207</f>
        <v>ТК8</v>
      </c>
      <c r="D207" s="102" t="str">
        <f>'Участки тепловых сетей'!D207</f>
        <v xml:space="preserve">ул. Симанина, 2 </v>
      </c>
      <c r="E207" s="102">
        <f>IF('Участки тепловых сетей'!F207="Подземная канальная или подвальная",2,IF('Участки тепловых сетей'!F207="Подземная бесканальная",2,IF('Участки тепловых сетей'!F207="Надземная",1,0)))</f>
        <v>2</v>
      </c>
      <c r="F207" s="102">
        <f t="shared" si="32"/>
        <v>0.05</v>
      </c>
      <c r="G207" s="108">
        <f ca="1">IF(B207=0,0,YEAR(TODAY())-'Участки тепловых сетей'!E207)</f>
        <v>14</v>
      </c>
      <c r="H207" s="102">
        <f>IF(B207=0,0,'Участки тепловых сетей'!H207/1000)</f>
        <v>8.0000000000000002E-3</v>
      </c>
      <c r="I207" s="102">
        <f t="shared" si="33"/>
        <v>1</v>
      </c>
      <c r="J207" s="108">
        <f>IF(B207=0,0,'Участки тепловых сетей'!G207/1000)</f>
        <v>5.0999999999999997E-2</v>
      </c>
      <c r="K207" s="108">
        <f t="shared" ca="1" si="34"/>
        <v>1</v>
      </c>
      <c r="L207" s="109">
        <f t="shared" ca="1" si="35"/>
        <v>0.05</v>
      </c>
      <c r="M207" s="109">
        <f t="shared" ca="1" si="36"/>
        <v>4.0000000000000002E-4</v>
      </c>
      <c r="N207" s="110">
        <f t="shared" si="37"/>
        <v>4.4658198822924025</v>
      </c>
      <c r="O207" s="110">
        <f t="shared" si="38"/>
        <v>0.2239230480309202</v>
      </c>
      <c r="P207" s="111">
        <f ca="1">_xlfn.MAXIFS($S$4:$S$578,$B$4:$B$578,B207)</f>
        <v>3785.4198736184544</v>
      </c>
      <c r="Q207" s="112">
        <f t="shared" ca="1" si="39"/>
        <v>0.99960007998933442</v>
      </c>
      <c r="S207" s="112">
        <f ca="1">IF(B206=0,0,IF(B207=B206,S206+M207/O207,M207/O207+1))</f>
        <v>3737.7948111207338</v>
      </c>
    </row>
    <row r="208" spans="1:19" x14ac:dyDescent="0.25">
      <c r="A208" s="102">
        <v>205</v>
      </c>
      <c r="B208" s="102" t="str">
        <f>'Участки тепловых сетей'!B208</f>
        <v>Котельная №1 с. Дивеево</v>
      </c>
      <c r="C208" s="102" t="str">
        <f>'Участки тепловых сетей'!C208</f>
        <v>ТК3-ГВС</v>
      </c>
      <c r="D208" s="102" t="str">
        <f>'Участки тепловых сетей'!D208</f>
        <v xml:space="preserve">ул. Симанина, 11 </v>
      </c>
      <c r="E208" s="102">
        <f>IF('Участки тепловых сетей'!F208="Подземная канальная или подвальная",2,IF('Участки тепловых сетей'!F208="Подземная бесканальная",2,IF('Участки тепловых сетей'!F208="Надземная",1,0)))</f>
        <v>2</v>
      </c>
      <c r="F208" s="102">
        <f t="shared" si="32"/>
        <v>0.05</v>
      </c>
      <c r="G208" s="108">
        <f ca="1">IF(B208=0,0,YEAR(TODAY())-'Участки тепловых сетей'!E208)</f>
        <v>17</v>
      </c>
      <c r="H208" s="102">
        <f>IF(B208=0,0,'Участки тепловых сетей'!H208/1000)</f>
        <v>0.01</v>
      </c>
      <c r="I208" s="102">
        <f t="shared" si="33"/>
        <v>1</v>
      </c>
      <c r="J208" s="108">
        <f>IF(B208=0,0,'Участки тепловых сетей'!G208/1000)</f>
        <v>5.0999999999999997E-2</v>
      </c>
      <c r="K208" s="108">
        <f t="shared" ca="1" si="34"/>
        <v>1</v>
      </c>
      <c r="L208" s="109">
        <f t="shared" ca="1" si="35"/>
        <v>0.05</v>
      </c>
      <c r="M208" s="109">
        <f t="shared" ca="1" si="36"/>
        <v>5.0000000000000001E-4</v>
      </c>
      <c r="N208" s="110">
        <f t="shared" si="37"/>
        <v>4.4658198822924025</v>
      </c>
      <c r="O208" s="110">
        <f t="shared" si="38"/>
        <v>0.2239230480309202</v>
      </c>
      <c r="P208" s="111">
        <f ca="1">_xlfn.MAXIFS($S$4:$S$578,$B$4:$B$578,B208)</f>
        <v>3785.4198736184544</v>
      </c>
      <c r="Q208" s="112">
        <f t="shared" ca="1" si="39"/>
        <v>0.99950012497916929</v>
      </c>
      <c r="S208" s="112">
        <f ca="1">IF(B207=0,0,IF(B208=B207,S207+M208/O208,M208/O208+1))</f>
        <v>3737.7970440306749</v>
      </c>
    </row>
    <row r="209" spans="1:19" x14ac:dyDescent="0.25">
      <c r="A209" s="102">
        <v>206</v>
      </c>
      <c r="B209" s="102" t="str">
        <f>'Участки тепловых сетей'!B209</f>
        <v>Котельная №1 с. Дивеево</v>
      </c>
      <c r="C209" s="102" t="str">
        <f>'Участки тепловых сетей'!C209</f>
        <v>ГрОт-Симанина, 5</v>
      </c>
      <c r="D209" s="102" t="str">
        <f>'Участки тепловых сетей'!D209</f>
        <v xml:space="preserve">ул. Симанина, 3 </v>
      </c>
      <c r="E209" s="102">
        <f>IF('Участки тепловых сетей'!F209="Подземная канальная или подвальная",2,IF('Участки тепловых сетей'!F209="Подземная бесканальная",2,IF('Участки тепловых сетей'!F209="Надземная",1,0)))</f>
        <v>2</v>
      </c>
      <c r="F209" s="102">
        <f t="shared" si="32"/>
        <v>0.05</v>
      </c>
      <c r="G209" s="108">
        <f ca="1">IF(B209=0,0,YEAR(TODAY())-'Участки тепловых сетей'!E209)</f>
        <v>11</v>
      </c>
      <c r="H209" s="102">
        <f>IF(B209=0,0,'Участки тепловых сетей'!H209/1000)</f>
        <v>1.6E-2</v>
      </c>
      <c r="I209" s="102">
        <f t="shared" si="33"/>
        <v>1</v>
      </c>
      <c r="J209" s="108">
        <f>IF(B209=0,0,'Участки тепловых сетей'!G209/1000)</f>
        <v>5.0999999999999997E-2</v>
      </c>
      <c r="K209" s="108">
        <f t="shared" ca="1" si="34"/>
        <v>1</v>
      </c>
      <c r="L209" s="109">
        <f t="shared" ca="1" si="35"/>
        <v>0.05</v>
      </c>
      <c r="M209" s="109">
        <f t="shared" ca="1" si="36"/>
        <v>8.0000000000000004E-4</v>
      </c>
      <c r="N209" s="110">
        <f t="shared" si="37"/>
        <v>4.4658198822924025</v>
      </c>
      <c r="O209" s="110">
        <f t="shared" si="38"/>
        <v>0.2239230480309202</v>
      </c>
      <c r="P209" s="111">
        <f ca="1">_xlfn.MAXIFS($S$4:$S$578,$B$4:$B$578,B209)</f>
        <v>3785.4198736184544</v>
      </c>
      <c r="Q209" s="112">
        <f t="shared" ca="1" si="39"/>
        <v>0.99920031991468372</v>
      </c>
      <c r="S209" s="112">
        <f ca="1">IF(B208=0,0,IF(B209=B208,S208+M209/O209,M209/O209+1))</f>
        <v>3737.8006166865807</v>
      </c>
    </row>
    <row r="210" spans="1:19" x14ac:dyDescent="0.25">
      <c r="A210" s="102">
        <v>207</v>
      </c>
      <c r="B210" s="102" t="str">
        <f>'Участки тепловых сетей'!B210</f>
        <v>Котельная №1 с. Дивеево</v>
      </c>
      <c r="C210" s="102" t="str">
        <f>'Участки тепловых сетей'!C210</f>
        <v>ТК3-ГВС</v>
      </c>
      <c r="D210" s="102" t="str">
        <f>'Участки тепловых сетей'!D210</f>
        <v xml:space="preserve">ул. Симанина, 10 </v>
      </c>
      <c r="E210" s="102">
        <f>IF('Участки тепловых сетей'!F210="Подземная канальная или подвальная",2,IF('Участки тепловых сетей'!F210="Подземная бесканальная",2,IF('Участки тепловых сетей'!F210="Надземная",1,0)))</f>
        <v>2</v>
      </c>
      <c r="F210" s="102">
        <f t="shared" si="32"/>
        <v>0.05</v>
      </c>
      <c r="G210" s="108">
        <f ca="1">IF(B210=0,0,YEAR(TODAY())-'Участки тепловых сетей'!E210)</f>
        <v>16</v>
      </c>
      <c r="H210" s="102">
        <f>IF(B210=0,0,'Участки тепловых сетей'!H210/1000)</f>
        <v>1.2E-2</v>
      </c>
      <c r="I210" s="102">
        <f t="shared" si="33"/>
        <v>1</v>
      </c>
      <c r="J210" s="108">
        <f>IF(B210=0,0,'Участки тепловых сетей'!G210/1000)</f>
        <v>5.0999999999999997E-2</v>
      </c>
      <c r="K210" s="108">
        <f t="shared" ca="1" si="34"/>
        <v>1</v>
      </c>
      <c r="L210" s="109">
        <f t="shared" ca="1" si="35"/>
        <v>0.05</v>
      </c>
      <c r="M210" s="109">
        <f t="shared" ca="1" si="36"/>
        <v>6.0000000000000006E-4</v>
      </c>
      <c r="N210" s="110">
        <f t="shared" si="37"/>
        <v>4.4658198822924025</v>
      </c>
      <c r="O210" s="110">
        <f t="shared" si="38"/>
        <v>0.2239230480309202</v>
      </c>
      <c r="P210" s="111">
        <f ca="1">_xlfn.MAXIFS($S$4:$S$578,$B$4:$B$578,B210)</f>
        <v>3785.4198736184544</v>
      </c>
      <c r="Q210" s="112">
        <f t="shared" ca="1" si="39"/>
        <v>0.99940017996400543</v>
      </c>
      <c r="S210" s="112">
        <f ca="1">IF(B209=0,0,IF(B210=B209,S209+M210/O210,M210/O210+1))</f>
        <v>3737.8032961785102</v>
      </c>
    </row>
    <row r="211" spans="1:19" x14ac:dyDescent="0.25">
      <c r="A211" s="102">
        <v>208</v>
      </c>
      <c r="B211" s="102" t="str">
        <f>'Участки тепловых сетей'!B211</f>
        <v>Котельная №1 с. Дивеево</v>
      </c>
      <c r="C211" s="102" t="str">
        <f>'Участки тепловых сетей'!C211</f>
        <v>ГрОт-Симанина, 9</v>
      </c>
      <c r="D211" s="102" t="str">
        <f>'Участки тепловых сетей'!D211</f>
        <v xml:space="preserve">ул. Симанина, 13 </v>
      </c>
      <c r="E211" s="102">
        <f>IF('Участки тепловых сетей'!F211="Подземная канальная или подвальная",2,IF('Участки тепловых сетей'!F211="Подземная бесканальная",2,IF('Участки тепловых сетей'!F211="Надземная",1,0)))</f>
        <v>2</v>
      </c>
      <c r="F211" s="102">
        <f t="shared" si="32"/>
        <v>0.05</v>
      </c>
      <c r="G211" s="108">
        <f ca="1">IF(B211=0,0,YEAR(TODAY())-'Участки тепловых сетей'!E211)</f>
        <v>15</v>
      </c>
      <c r="H211" s="102">
        <f>IF(B211=0,0,'Участки тепловых сетей'!H211/1000)</f>
        <v>2.1999999999999999E-2</v>
      </c>
      <c r="I211" s="102">
        <f t="shared" si="33"/>
        <v>1</v>
      </c>
      <c r="J211" s="108">
        <f>IF(B211=0,0,'Участки тепловых сетей'!G211/1000)</f>
        <v>5.0999999999999997E-2</v>
      </c>
      <c r="K211" s="108">
        <f t="shared" ca="1" si="34"/>
        <v>1</v>
      </c>
      <c r="L211" s="109">
        <f t="shared" ca="1" si="35"/>
        <v>0.05</v>
      </c>
      <c r="M211" s="109">
        <f t="shared" ca="1" si="36"/>
        <v>1.1000000000000001E-3</v>
      </c>
      <c r="N211" s="110">
        <f t="shared" si="37"/>
        <v>4.4658198822924025</v>
      </c>
      <c r="O211" s="110">
        <f t="shared" si="38"/>
        <v>0.2239230480309202</v>
      </c>
      <c r="P211" s="111">
        <f ca="1">_xlfn.MAXIFS($S$4:$S$578,$B$4:$B$578,B211)</f>
        <v>3785.4198736184544</v>
      </c>
      <c r="Q211" s="112">
        <f t="shared" ca="1" si="39"/>
        <v>0.99890060477822762</v>
      </c>
      <c r="S211" s="112">
        <f ca="1">IF(B210=0,0,IF(B211=B210,S210+M211/O211,M211/O211+1))</f>
        <v>3737.8082085803808</v>
      </c>
    </row>
    <row r="212" spans="1:19" x14ac:dyDescent="0.25">
      <c r="A212" s="102">
        <v>209</v>
      </c>
      <c r="B212" s="102" t="str">
        <f>'Участки тепловых сетей'!B212</f>
        <v>Котельная №1 с. Дивеево</v>
      </c>
      <c r="C212" s="102" t="str">
        <f>'Участки тепловых сетей'!C212</f>
        <v>ТК8-ГВС</v>
      </c>
      <c r="D212" s="102" t="str">
        <f>'Участки тепловых сетей'!D212</f>
        <v xml:space="preserve">ул. Симанина, 2 </v>
      </c>
      <c r="E212" s="102">
        <f>IF('Участки тепловых сетей'!F212="Подземная канальная или подвальная",2,IF('Участки тепловых сетей'!F212="Подземная бесканальная",2,IF('Участки тепловых сетей'!F212="Надземная",1,0)))</f>
        <v>2</v>
      </c>
      <c r="F212" s="102">
        <f t="shared" si="32"/>
        <v>0.05</v>
      </c>
      <c r="G212" s="108">
        <f ca="1">IF(B212=0,0,YEAR(TODAY())-'Участки тепловых сетей'!E212)</f>
        <v>14</v>
      </c>
      <c r="H212" s="102">
        <f>IF(B212=0,0,'Участки тепловых сетей'!H212/1000)</f>
        <v>8.9999999999999993E-3</v>
      </c>
      <c r="I212" s="102">
        <f t="shared" si="33"/>
        <v>1</v>
      </c>
      <c r="J212" s="108">
        <f>IF(B212=0,0,'Участки тепловых сетей'!G212/1000)</f>
        <v>5.0999999999999997E-2</v>
      </c>
      <c r="K212" s="108">
        <f t="shared" ca="1" si="34"/>
        <v>1</v>
      </c>
      <c r="L212" s="109">
        <f t="shared" ca="1" si="35"/>
        <v>0.05</v>
      </c>
      <c r="M212" s="109">
        <f t="shared" ca="1" si="36"/>
        <v>4.4999999999999999E-4</v>
      </c>
      <c r="N212" s="110">
        <f t="shared" si="37"/>
        <v>4.4658198822924025</v>
      </c>
      <c r="O212" s="110">
        <f t="shared" si="38"/>
        <v>0.2239230480309202</v>
      </c>
      <c r="P212" s="111">
        <f ca="1">_xlfn.MAXIFS($S$4:$S$578,$B$4:$B$578,B212)</f>
        <v>3785.4198736184544</v>
      </c>
      <c r="Q212" s="112">
        <f t="shared" ca="1" si="39"/>
        <v>0.99955010123481425</v>
      </c>
      <c r="S212" s="112">
        <f ca="1">IF(B211=0,0,IF(B212=B211,S211+M212/O212,M212/O212+1))</f>
        <v>3737.8102181993277</v>
      </c>
    </row>
    <row r="213" spans="1:19" x14ac:dyDescent="0.25">
      <c r="A213" s="102">
        <v>210</v>
      </c>
      <c r="B213" s="102" t="str">
        <f>'Участки тепловых сетей'!B213</f>
        <v>Котельная №1 с. Дивеево</v>
      </c>
      <c r="C213" s="102" t="str">
        <f>'Участки тепловых сетей'!C213</f>
        <v>ТК6-ГВС</v>
      </c>
      <c r="D213" s="102" t="str">
        <f>'Участки тепловых сетей'!D213</f>
        <v xml:space="preserve">ул. Симанина, 6 </v>
      </c>
      <c r="E213" s="102">
        <f>IF('Участки тепловых сетей'!F213="Подземная канальная или подвальная",2,IF('Участки тепловых сетей'!F213="Подземная бесканальная",2,IF('Участки тепловых сетей'!F213="Надземная",1,0)))</f>
        <v>2</v>
      </c>
      <c r="F213" s="102">
        <f t="shared" si="32"/>
        <v>0.05</v>
      </c>
      <c r="G213" s="108">
        <f ca="1">IF(B213=0,0,YEAR(TODAY())-'Участки тепловых сетей'!E213)</f>
        <v>9</v>
      </c>
      <c r="H213" s="102">
        <f>IF(B213=0,0,'Участки тепловых сетей'!H213/1000)</f>
        <v>0.01</v>
      </c>
      <c r="I213" s="102">
        <f t="shared" si="33"/>
        <v>1</v>
      </c>
      <c r="J213" s="108">
        <f>IF(B213=0,0,'Участки тепловых сетей'!G213/1000)</f>
        <v>5.0999999999999997E-2</v>
      </c>
      <c r="K213" s="108">
        <f t="shared" ca="1" si="34"/>
        <v>1</v>
      </c>
      <c r="L213" s="109">
        <f t="shared" ca="1" si="35"/>
        <v>0.05</v>
      </c>
      <c r="M213" s="109">
        <f t="shared" ca="1" si="36"/>
        <v>5.0000000000000001E-4</v>
      </c>
      <c r="N213" s="110">
        <f t="shared" si="37"/>
        <v>4.4658198822924025</v>
      </c>
      <c r="O213" s="110">
        <f t="shared" si="38"/>
        <v>0.2239230480309202</v>
      </c>
      <c r="P213" s="111">
        <f ca="1">_xlfn.MAXIFS($S$4:$S$578,$B$4:$B$578,B213)</f>
        <v>3785.4198736184544</v>
      </c>
      <c r="Q213" s="112">
        <f t="shared" ca="1" si="39"/>
        <v>0.99950012497916929</v>
      </c>
      <c r="S213" s="112">
        <f ca="1">IF(B212=0,0,IF(B213=B212,S212+M213/O213,M213/O213+1))</f>
        <v>3737.8124511092687</v>
      </c>
    </row>
    <row r="214" spans="1:19" x14ac:dyDescent="0.25">
      <c r="A214" s="102">
        <v>211</v>
      </c>
      <c r="B214" s="102" t="str">
        <f>'Участки тепловых сетей'!B214</f>
        <v>Котельная №1 с. Дивеево</v>
      </c>
      <c r="C214" s="102" t="str">
        <f>'Участки тепловых сетей'!C214</f>
        <v>ГрОт-Симанина, 8</v>
      </c>
      <c r="D214" s="102" t="str">
        <f>'Участки тепловых сетей'!D214</f>
        <v xml:space="preserve">ТК7-ГВС </v>
      </c>
      <c r="E214" s="102">
        <f>IF('Участки тепловых сетей'!F214="Подземная канальная или подвальная",2,IF('Участки тепловых сетей'!F214="Подземная бесканальная",2,IF('Участки тепловых сетей'!F214="Надземная",1,0)))</f>
        <v>2</v>
      </c>
      <c r="F214" s="102">
        <f t="shared" si="32"/>
        <v>0.05</v>
      </c>
      <c r="G214" s="108">
        <f ca="1">IF(B214=0,0,YEAR(TODAY())-'Участки тепловых сетей'!E214)</f>
        <v>10</v>
      </c>
      <c r="H214" s="102">
        <f>IF(B214=0,0,'Участки тепловых сетей'!H214/1000)</f>
        <v>1.4999999999999999E-2</v>
      </c>
      <c r="I214" s="102">
        <f t="shared" si="33"/>
        <v>1</v>
      </c>
      <c r="J214" s="108">
        <f>IF(B214=0,0,'Участки тепловых сетей'!G214/1000)</f>
        <v>5.0999999999999997E-2</v>
      </c>
      <c r="K214" s="108">
        <f t="shared" ca="1" si="34"/>
        <v>1</v>
      </c>
      <c r="L214" s="109">
        <f t="shared" ca="1" si="35"/>
        <v>0.05</v>
      </c>
      <c r="M214" s="109">
        <f t="shared" ca="1" si="36"/>
        <v>7.5000000000000002E-4</v>
      </c>
      <c r="N214" s="110">
        <f t="shared" si="37"/>
        <v>4.4658198822924025</v>
      </c>
      <c r="O214" s="110">
        <f t="shared" si="38"/>
        <v>0.2239230480309202</v>
      </c>
      <c r="P214" s="111">
        <f ca="1">_xlfn.MAXIFS($S$4:$S$578,$B$4:$B$578,B214)</f>
        <v>3785.4198736184544</v>
      </c>
      <c r="Q214" s="112">
        <f t="shared" ca="1" si="39"/>
        <v>0.99925028117970072</v>
      </c>
      <c r="S214" s="112">
        <f ca="1">IF(B213=0,0,IF(B214=B213,S213+M214/O214,M214/O214+1))</f>
        <v>3737.8158004741804</v>
      </c>
    </row>
    <row r="215" spans="1:19" x14ac:dyDescent="0.25">
      <c r="A215" s="102">
        <v>212</v>
      </c>
      <c r="B215" s="102" t="str">
        <f>'Участки тепловых сетей'!B215</f>
        <v>Котельная №1 с. Дивеево</v>
      </c>
      <c r="C215" s="102" t="str">
        <f>'Участки тепловых сетей'!C215</f>
        <v>ГрОт-Симанина, 8</v>
      </c>
      <c r="D215" s="102" t="str">
        <f>'Участки тепловых сетей'!D215</f>
        <v xml:space="preserve">ТК7 </v>
      </c>
      <c r="E215" s="102">
        <f>IF('Участки тепловых сетей'!F215="Подземная канальная или подвальная",2,IF('Участки тепловых сетей'!F215="Подземная бесканальная",2,IF('Участки тепловых сетей'!F215="Надземная",1,0)))</f>
        <v>2</v>
      </c>
      <c r="F215" s="102">
        <f t="shared" si="32"/>
        <v>0.05</v>
      </c>
      <c r="G215" s="108">
        <f ca="1">IF(B215=0,0,YEAR(TODAY())-'Участки тепловых сетей'!E215)</f>
        <v>10</v>
      </c>
      <c r="H215" s="102">
        <f>IF(B215=0,0,'Участки тепловых сетей'!H215/1000)</f>
        <v>1.4999999999999999E-2</v>
      </c>
      <c r="I215" s="102">
        <f t="shared" si="33"/>
        <v>1</v>
      </c>
      <c r="J215" s="108">
        <f>IF(B215=0,0,'Участки тепловых сетей'!G215/1000)</f>
        <v>5.0999999999999997E-2</v>
      </c>
      <c r="K215" s="108">
        <f t="shared" ca="1" si="34"/>
        <v>1</v>
      </c>
      <c r="L215" s="109">
        <f t="shared" ca="1" si="35"/>
        <v>0.05</v>
      </c>
      <c r="M215" s="109">
        <f t="shared" ca="1" si="36"/>
        <v>7.5000000000000002E-4</v>
      </c>
      <c r="N215" s="110">
        <f t="shared" si="37"/>
        <v>4.4658198822924025</v>
      </c>
      <c r="O215" s="110">
        <f t="shared" si="38"/>
        <v>0.2239230480309202</v>
      </c>
      <c r="P215" s="111">
        <f ca="1">_xlfn.MAXIFS($S$4:$S$578,$B$4:$B$578,B215)</f>
        <v>3785.4198736184544</v>
      </c>
      <c r="Q215" s="112">
        <f t="shared" ca="1" si="39"/>
        <v>0.99925028117970072</v>
      </c>
      <c r="S215" s="112">
        <f ca="1">IF(B214=0,0,IF(B215=B214,S214+M215/O215,M215/O215+1))</f>
        <v>3737.819149839092</v>
      </c>
    </row>
    <row r="216" spans="1:19" x14ac:dyDescent="0.25">
      <c r="A216" s="102">
        <v>213</v>
      </c>
      <c r="B216" s="102" t="str">
        <f>'Участки тепловых сетей'!B216</f>
        <v>Котельная №1 с. Дивеево</v>
      </c>
      <c r="C216" s="102" t="str">
        <f>'Участки тепловых сетей'!C216</f>
        <v>ТК7</v>
      </c>
      <c r="D216" s="102" t="str">
        <f>'Участки тепловых сетей'!D216</f>
        <v xml:space="preserve">ул. Симанина, 12 </v>
      </c>
      <c r="E216" s="102">
        <f>IF('Участки тепловых сетей'!F216="Подземная канальная или подвальная",2,IF('Участки тепловых сетей'!F216="Подземная бесканальная",2,IF('Участки тепловых сетей'!F216="Надземная",1,0)))</f>
        <v>2</v>
      </c>
      <c r="F216" s="102">
        <f t="shared" si="32"/>
        <v>0.05</v>
      </c>
      <c r="G216" s="108">
        <f ca="1">IF(B216=0,0,YEAR(TODAY())-'Участки тепловых сетей'!E216)</f>
        <v>10</v>
      </c>
      <c r="H216" s="102">
        <f>IF(B216=0,0,'Участки тепловых сетей'!H216/1000)</f>
        <v>1.0999999999999999E-2</v>
      </c>
      <c r="I216" s="102">
        <f t="shared" si="33"/>
        <v>1</v>
      </c>
      <c r="J216" s="108">
        <f>IF(B216=0,0,'Участки тепловых сетей'!G216/1000)</f>
        <v>5.0999999999999997E-2</v>
      </c>
      <c r="K216" s="108">
        <f t="shared" ca="1" si="34"/>
        <v>1</v>
      </c>
      <c r="L216" s="109">
        <f t="shared" ca="1" si="35"/>
        <v>0.05</v>
      </c>
      <c r="M216" s="109">
        <f t="shared" ca="1" si="36"/>
        <v>5.5000000000000003E-4</v>
      </c>
      <c r="N216" s="110">
        <f t="shared" si="37"/>
        <v>4.4658198822924025</v>
      </c>
      <c r="O216" s="110">
        <f t="shared" si="38"/>
        <v>0.2239230480309202</v>
      </c>
      <c r="P216" s="111">
        <f ca="1">_xlfn.MAXIFS($S$4:$S$578,$B$4:$B$578,B216)</f>
        <v>3785.4198736184544</v>
      </c>
      <c r="Q216" s="112">
        <f t="shared" ca="1" si="39"/>
        <v>0.99945015122227465</v>
      </c>
      <c r="S216" s="112">
        <f ca="1">IF(B215=0,0,IF(B216=B215,S215+M216/O216,M216/O216+1))</f>
        <v>3737.8216060400273</v>
      </c>
    </row>
    <row r="217" spans="1:19" x14ac:dyDescent="0.25">
      <c r="A217" s="102">
        <v>214</v>
      </c>
      <c r="B217" s="102" t="str">
        <f>'Участки тепловых сетей'!B217</f>
        <v>Котельная №1 с. Дивеево</v>
      </c>
      <c r="C217" s="102" t="str">
        <f>'Участки тепловых сетей'!C217</f>
        <v>ТК7-ГВС</v>
      </c>
      <c r="D217" s="102" t="str">
        <f>'Участки тепловых сетей'!D217</f>
        <v xml:space="preserve">ул. Симанина, 12 </v>
      </c>
      <c r="E217" s="102">
        <f>IF('Участки тепловых сетей'!F217="Подземная канальная или подвальная",2,IF('Участки тепловых сетей'!F217="Подземная бесканальная",2,IF('Участки тепловых сетей'!F217="Надземная",1,0)))</f>
        <v>2</v>
      </c>
      <c r="F217" s="102">
        <f t="shared" si="32"/>
        <v>0.05</v>
      </c>
      <c r="G217" s="108">
        <f ca="1">IF(B217=0,0,YEAR(TODAY())-'Участки тепловых сетей'!E217)</f>
        <v>10</v>
      </c>
      <c r="H217" s="102">
        <f>IF(B217=0,0,'Участки тепловых сетей'!H217/1000)</f>
        <v>1.0999999999999999E-2</v>
      </c>
      <c r="I217" s="102">
        <f t="shared" si="33"/>
        <v>1</v>
      </c>
      <c r="J217" s="108">
        <f>IF(B217=0,0,'Участки тепловых сетей'!G217/1000)</f>
        <v>5.0999999999999997E-2</v>
      </c>
      <c r="K217" s="108">
        <f t="shared" ca="1" si="34"/>
        <v>1</v>
      </c>
      <c r="L217" s="109">
        <f t="shared" ca="1" si="35"/>
        <v>0.05</v>
      </c>
      <c r="M217" s="109">
        <f t="shared" ca="1" si="36"/>
        <v>5.5000000000000003E-4</v>
      </c>
      <c r="N217" s="110">
        <f t="shared" si="37"/>
        <v>4.4658198822924025</v>
      </c>
      <c r="O217" s="110">
        <f t="shared" si="38"/>
        <v>0.2239230480309202</v>
      </c>
      <c r="P217" s="111">
        <f ca="1">_xlfn.MAXIFS($S$4:$S$578,$B$4:$B$578,B217)</f>
        <v>3785.4198736184544</v>
      </c>
      <c r="Q217" s="112">
        <f t="shared" ca="1" si="39"/>
        <v>0.99945015122227465</v>
      </c>
      <c r="S217" s="112">
        <f ca="1">IF(B216=0,0,IF(B217=B216,S216+M217/O217,M217/O217+1))</f>
        <v>3737.8240622409626</v>
      </c>
    </row>
    <row r="218" spans="1:19" x14ac:dyDescent="0.25">
      <c r="A218" s="102">
        <v>215</v>
      </c>
      <c r="B218" s="102" t="str">
        <f>'Участки тепловых сетей'!B218</f>
        <v>Котельная №1 с. Дивеево</v>
      </c>
      <c r="C218" s="102" t="str">
        <f>'Участки тепловых сетей'!C218</f>
        <v>Т30</v>
      </c>
      <c r="D218" s="102" t="str">
        <f>'Участки тепловых сетей'!D218</f>
        <v xml:space="preserve">ГрОт-Мира, 1 </v>
      </c>
      <c r="E218" s="102">
        <f>IF('Участки тепловых сетей'!F218="Подземная канальная или подвальная",2,IF('Участки тепловых сетей'!F218="Подземная бесканальная",2,IF('Участки тепловых сетей'!F218="Надземная",1,0)))</f>
        <v>2</v>
      </c>
      <c r="F218" s="102">
        <f t="shared" si="32"/>
        <v>0.05</v>
      </c>
      <c r="G218" s="108">
        <f ca="1">IF(B218=0,0,YEAR(TODAY())-'Участки тепловых сетей'!E218)</f>
        <v>29</v>
      </c>
      <c r="H218" s="102">
        <f>IF(B218=0,0,'Участки тепловых сетей'!H218/1000)</f>
        <v>4.0000000000000001E-3</v>
      </c>
      <c r="I218" s="102">
        <f t="shared" si="33"/>
        <v>1</v>
      </c>
      <c r="J218" s="108">
        <f>IF(B218=0,0,'Участки тепловых сетей'!G218/1000)</f>
        <v>5.0999999999999997E-2</v>
      </c>
      <c r="K218" s="108">
        <f t="shared" ca="1" si="34"/>
        <v>2.1315572575844084</v>
      </c>
      <c r="L218" s="109">
        <f t="shared" ca="1" si="35"/>
        <v>0.16680144735912394</v>
      </c>
      <c r="M218" s="109">
        <f t="shared" ca="1" si="36"/>
        <v>6.6720578943649581E-4</v>
      </c>
      <c r="N218" s="110">
        <f t="shared" si="37"/>
        <v>4.4658198822924025</v>
      </c>
      <c r="O218" s="110">
        <f t="shared" si="38"/>
        <v>0.2239230480309202</v>
      </c>
      <c r="P218" s="111">
        <f ca="1">_xlfn.MAXIFS($S$4:$S$578,$B$4:$B$578,B218)</f>
        <v>3785.4198736184544</v>
      </c>
      <c r="Q218" s="112">
        <f t="shared" ca="1" si="39"/>
        <v>0.99933301674285191</v>
      </c>
      <c r="S218" s="112">
        <f ca="1">IF(B217=0,0,IF(B218=B217,S217+M218/O218,M218/O218+1))</f>
        <v>3737.8270418618426</v>
      </c>
    </row>
    <row r="219" spans="1:19" x14ac:dyDescent="0.25">
      <c r="A219" s="102">
        <v>216</v>
      </c>
      <c r="B219" s="102" t="str">
        <f>'Участки тепловых сетей'!B219</f>
        <v>Котельная №1 с. Дивеево</v>
      </c>
      <c r="C219" s="102" t="str">
        <f>'Участки тепловых сетей'!C219</f>
        <v>ГрОт-Симанина, 5</v>
      </c>
      <c r="D219" s="102" t="str">
        <f>'Участки тепловых сетей'!D219</f>
        <v xml:space="preserve">ул. Симанина, 5 </v>
      </c>
      <c r="E219" s="102">
        <f>IF('Участки тепловых сетей'!F219="Подземная канальная или подвальная",2,IF('Участки тепловых сетей'!F219="Подземная бесканальная",2,IF('Участки тепловых сетей'!F219="Надземная",1,0)))</f>
        <v>2</v>
      </c>
      <c r="F219" s="102">
        <f t="shared" si="32"/>
        <v>0.05</v>
      </c>
      <c r="G219" s="108">
        <f ca="1">IF(B219=0,0,YEAR(TODAY())-'Участки тепловых сетей'!E219)</f>
        <v>11</v>
      </c>
      <c r="H219" s="102">
        <f>IF(B219=0,0,'Участки тепловых сетей'!H219/1000)</f>
        <v>5.0000000000000001E-3</v>
      </c>
      <c r="I219" s="102">
        <f t="shared" si="33"/>
        <v>1</v>
      </c>
      <c r="J219" s="108">
        <f>IF(B219=0,0,'Участки тепловых сетей'!G219/1000)</f>
        <v>5.0999999999999997E-2</v>
      </c>
      <c r="K219" s="108">
        <f t="shared" ca="1" si="34"/>
        <v>1</v>
      </c>
      <c r="L219" s="109">
        <f t="shared" ca="1" si="35"/>
        <v>0.05</v>
      </c>
      <c r="M219" s="109">
        <f t="shared" ca="1" si="36"/>
        <v>2.5000000000000001E-4</v>
      </c>
      <c r="N219" s="110">
        <f t="shared" si="37"/>
        <v>4.4658198822924025</v>
      </c>
      <c r="O219" s="110">
        <f t="shared" si="38"/>
        <v>0.2239230480309202</v>
      </c>
      <c r="P219" s="111">
        <f ca="1">_xlfn.MAXIFS($S$4:$S$578,$B$4:$B$578,B219)</f>
        <v>3785.4198736184544</v>
      </c>
      <c r="Q219" s="112">
        <f t="shared" ca="1" si="39"/>
        <v>0.99975003124739603</v>
      </c>
      <c r="S219" s="112">
        <f ca="1">IF(B218=0,0,IF(B219=B218,S218+M219/O219,M219/O219+1))</f>
        <v>3737.8281583168132</v>
      </c>
    </row>
    <row r="220" spans="1:19" x14ac:dyDescent="0.25">
      <c r="A220" s="102">
        <v>217</v>
      </c>
      <c r="B220" s="102" t="str">
        <f>'Участки тепловых сетей'!B220</f>
        <v>Котельная №1 с. Дивеево</v>
      </c>
      <c r="C220" s="102" t="str">
        <f>'Участки тепловых сетей'!C220</f>
        <v>ул. Симанина, 7</v>
      </c>
      <c r="D220" s="102" t="str">
        <f>'Участки тепловых сетей'!D220</f>
        <v xml:space="preserve">ГрОт-Симанина, 7 </v>
      </c>
      <c r="E220" s="102">
        <f>IF('Участки тепловых сетей'!F220="Подземная канальная или подвальная",2,IF('Участки тепловых сетей'!F220="Подземная бесканальная",2,IF('Участки тепловых сетей'!F220="Надземная",1,0)))</f>
        <v>2</v>
      </c>
      <c r="F220" s="102">
        <f t="shared" si="32"/>
        <v>0.05</v>
      </c>
      <c r="G220" s="108">
        <f ca="1">IF(B220=0,0,YEAR(TODAY())-'Участки тепловых сетей'!E220)</f>
        <v>12</v>
      </c>
      <c r="H220" s="102">
        <f>IF(B220=0,0,'Участки тепловых сетей'!H220/1000)</f>
        <v>5.0000000000000001E-3</v>
      </c>
      <c r="I220" s="102">
        <f t="shared" si="33"/>
        <v>1</v>
      </c>
      <c r="J220" s="108">
        <f>IF(B220=0,0,'Участки тепловых сетей'!G220/1000)</f>
        <v>5.0999999999999997E-2</v>
      </c>
      <c r="K220" s="108">
        <f t="shared" ca="1" si="34"/>
        <v>1</v>
      </c>
      <c r="L220" s="109">
        <f t="shared" ca="1" si="35"/>
        <v>0.05</v>
      </c>
      <c r="M220" s="109">
        <f t="shared" ca="1" si="36"/>
        <v>2.5000000000000001E-4</v>
      </c>
      <c r="N220" s="110">
        <f t="shared" si="37"/>
        <v>4.4658198822924025</v>
      </c>
      <c r="O220" s="110">
        <f t="shared" si="38"/>
        <v>0.2239230480309202</v>
      </c>
      <c r="P220" s="111">
        <f ca="1">_xlfn.MAXIFS($S$4:$S$578,$B$4:$B$578,B220)</f>
        <v>3785.4198736184544</v>
      </c>
      <c r="Q220" s="112">
        <f t="shared" ca="1" si="39"/>
        <v>0.99975003124739603</v>
      </c>
      <c r="S220" s="112">
        <f ca="1">IF(B219=0,0,IF(B220=B219,S219+M220/O220,M220/O220+1))</f>
        <v>3737.8292747717837</v>
      </c>
    </row>
    <row r="221" spans="1:19" x14ac:dyDescent="0.25">
      <c r="A221" s="102">
        <v>218</v>
      </c>
      <c r="B221" s="102" t="str">
        <f>'Участки тепловых сетей'!B221</f>
        <v>Котельная №1 с. Дивеево</v>
      </c>
      <c r="C221" s="102" t="str">
        <f>'Участки тепловых сетей'!C221</f>
        <v>ГрОт-Симанина, 8</v>
      </c>
      <c r="D221" s="102" t="str">
        <f>'Участки тепловых сетей'!D221</f>
        <v xml:space="preserve">ГрОт-Симанина, 8 </v>
      </c>
      <c r="E221" s="102">
        <f>IF('Участки тепловых сетей'!F221="Подземная канальная или подвальная",2,IF('Участки тепловых сетей'!F221="Подземная бесканальная",2,IF('Участки тепловых сетей'!F221="Надземная",1,0)))</f>
        <v>2</v>
      </c>
      <c r="F221" s="102">
        <f t="shared" si="32"/>
        <v>0.05</v>
      </c>
      <c r="G221" s="108">
        <f ca="1">IF(B221=0,0,YEAR(TODAY())-'Участки тепловых сетей'!E221)</f>
        <v>10</v>
      </c>
      <c r="H221" s="102">
        <f>IF(B221=0,0,'Участки тепловых сетей'!H221/1000)</f>
        <v>1.4E-2</v>
      </c>
      <c r="I221" s="102">
        <f t="shared" si="33"/>
        <v>1</v>
      </c>
      <c r="J221" s="108">
        <f>IF(B221=0,0,'Участки тепловых сетей'!G221/1000)</f>
        <v>5.0999999999999997E-2</v>
      </c>
      <c r="K221" s="108">
        <f t="shared" ca="1" si="34"/>
        <v>1</v>
      </c>
      <c r="L221" s="109">
        <f t="shared" ca="1" si="35"/>
        <v>0.05</v>
      </c>
      <c r="M221" s="109">
        <f t="shared" ca="1" si="36"/>
        <v>7.000000000000001E-4</v>
      </c>
      <c r="N221" s="110">
        <f t="shared" si="37"/>
        <v>4.4658198822924025</v>
      </c>
      <c r="O221" s="110">
        <f t="shared" si="38"/>
        <v>0.2239230480309202</v>
      </c>
      <c r="P221" s="111">
        <f ca="1">_xlfn.MAXIFS($S$4:$S$578,$B$4:$B$578,B221)</f>
        <v>3785.4198736184544</v>
      </c>
      <c r="Q221" s="112">
        <f t="shared" ca="1" si="39"/>
        <v>0.99930024494284331</v>
      </c>
      <c r="S221" s="112">
        <f ca="1">IF(B220=0,0,IF(B221=B220,S220+M221/O221,M221/O221+1))</f>
        <v>3737.8324008457012</v>
      </c>
    </row>
    <row r="222" spans="1:19" x14ac:dyDescent="0.25">
      <c r="A222" s="102">
        <v>219</v>
      </c>
      <c r="B222" s="102" t="str">
        <f>'Участки тепловых сетей'!B222</f>
        <v>Котельная №1 с. Дивеево</v>
      </c>
      <c r="C222" s="102" t="str">
        <f>'Участки тепловых сетей'!C222</f>
        <v>ГрОт-Симанина, 8</v>
      </c>
      <c r="D222" s="102" t="str">
        <f>'Участки тепловых сетей'!D222</f>
        <v xml:space="preserve">ул. Симанина, 8 </v>
      </c>
      <c r="E222" s="102">
        <f>IF('Участки тепловых сетей'!F222="Подземная канальная или подвальная",2,IF('Участки тепловых сетей'!F222="Подземная бесканальная",2,IF('Участки тепловых сетей'!F222="Надземная",1,0)))</f>
        <v>2</v>
      </c>
      <c r="F222" s="102">
        <f t="shared" si="32"/>
        <v>0.05</v>
      </c>
      <c r="G222" s="108">
        <f ca="1">IF(B222=0,0,YEAR(TODAY())-'Участки тепловых сетей'!E222)</f>
        <v>10</v>
      </c>
      <c r="H222" s="102">
        <f>IF(B222=0,0,'Участки тепловых сетей'!H222/1000)</f>
        <v>5.0000000000000001E-3</v>
      </c>
      <c r="I222" s="102">
        <f t="shared" si="33"/>
        <v>1</v>
      </c>
      <c r="J222" s="108">
        <f>IF(B222=0,0,'Участки тепловых сетей'!G222/1000)</f>
        <v>5.0999999999999997E-2</v>
      </c>
      <c r="K222" s="108">
        <f t="shared" ca="1" si="34"/>
        <v>1</v>
      </c>
      <c r="L222" s="109">
        <f t="shared" ca="1" si="35"/>
        <v>0.05</v>
      </c>
      <c r="M222" s="109">
        <f t="shared" ca="1" si="36"/>
        <v>2.5000000000000001E-4</v>
      </c>
      <c r="N222" s="110">
        <f t="shared" si="37"/>
        <v>4.4658198822924025</v>
      </c>
      <c r="O222" s="110">
        <f t="shared" si="38"/>
        <v>0.2239230480309202</v>
      </c>
      <c r="P222" s="111">
        <f ca="1">_xlfn.MAXIFS($S$4:$S$578,$B$4:$B$578,B222)</f>
        <v>3785.4198736184544</v>
      </c>
      <c r="Q222" s="112">
        <f t="shared" ca="1" si="39"/>
        <v>0.99975003124739603</v>
      </c>
      <c r="S222" s="112">
        <f ca="1">IF(B221=0,0,IF(B222=B221,S221+M222/O222,M222/O222+1))</f>
        <v>3737.8335173006717</v>
      </c>
    </row>
    <row r="223" spans="1:19" x14ac:dyDescent="0.25">
      <c r="A223" s="102">
        <v>220</v>
      </c>
      <c r="B223" s="102" t="str">
        <f>'Участки тепловых сетей'!B223</f>
        <v>Котельная №1 с. Дивеево</v>
      </c>
      <c r="C223" s="102" t="str">
        <f>'Участки тепловых сетей'!C223</f>
        <v>Т31</v>
      </c>
      <c r="D223" s="102" t="str">
        <f>'Участки тепловых сетей'!D223</f>
        <v xml:space="preserve">ул. Мира, 1 </v>
      </c>
      <c r="E223" s="102">
        <f>IF('Участки тепловых сетей'!F223="Подземная канальная или подвальная",2,IF('Участки тепловых сетей'!F223="Подземная бесканальная",2,IF('Участки тепловых сетей'!F223="Надземная",1,0)))</f>
        <v>2</v>
      </c>
      <c r="F223" s="102">
        <f t="shared" si="32"/>
        <v>0.05</v>
      </c>
      <c r="G223" s="108">
        <f ca="1">IF(B223=0,0,YEAR(TODAY())-'Участки тепловых сетей'!E223)</f>
        <v>50</v>
      </c>
      <c r="H223" s="102">
        <f>IF(B223=0,0,'Участки тепловых сетей'!H223/1000)</f>
        <v>5.0000000000000001E-3</v>
      </c>
      <c r="I223" s="102">
        <f t="shared" si="33"/>
        <v>1</v>
      </c>
      <c r="J223" s="108">
        <f>IF(B223=0,0,'Участки тепловых сетей'!G223/1000)</f>
        <v>5.0999999999999997E-2</v>
      </c>
      <c r="K223" s="108">
        <f t="shared" ca="1" si="34"/>
        <v>6.0912469803517366</v>
      </c>
      <c r="L223" s="109">
        <f t="shared" ca="1" si="35"/>
        <v>180.96680889682807</v>
      </c>
      <c r="M223" s="109">
        <f t="shared" ca="1" si="36"/>
        <v>0.9048340444841404</v>
      </c>
      <c r="N223" s="110">
        <f t="shared" si="37"/>
        <v>4.4658198822924025</v>
      </c>
      <c r="O223" s="110">
        <f t="shared" si="38"/>
        <v>0.2239230480309202</v>
      </c>
      <c r="P223" s="111">
        <f ca="1">_xlfn.MAXIFS($S$4:$S$578,$B$4:$B$578,B223)</f>
        <v>3785.4198736184544</v>
      </c>
      <c r="Q223" s="112">
        <f t="shared" ca="1" si="39"/>
        <v>0.40460902663134729</v>
      </c>
      <c r="S223" s="112">
        <f ca="1">IF(B222=0,0,IF(B223=B222,S222+M223/O223,M223/O223+1))</f>
        <v>3741.874343166704</v>
      </c>
    </row>
    <row r="224" spans="1:19" x14ac:dyDescent="0.25">
      <c r="A224" s="102">
        <v>221</v>
      </c>
      <c r="B224" s="102" t="str">
        <f>'Участки тепловых сетей'!B224</f>
        <v>Котельная №1 с. Дивеево</v>
      </c>
      <c r="C224" s="102" t="str">
        <f>'Участки тепловых сетей'!C224</f>
        <v>ГрОт-Симанина, 9</v>
      </c>
      <c r="D224" s="102" t="str">
        <f>'Участки тепловых сетей'!D224</f>
        <v xml:space="preserve">ул. Симанина, 9 </v>
      </c>
      <c r="E224" s="102">
        <f>IF('Участки тепловых сетей'!F224="Подземная канальная или подвальная",2,IF('Участки тепловых сетей'!F224="Подземная бесканальная",2,IF('Участки тепловых сетей'!F224="Надземная",1,0)))</f>
        <v>2</v>
      </c>
      <c r="F224" s="102">
        <f t="shared" si="32"/>
        <v>0.05</v>
      </c>
      <c r="G224" s="108">
        <f ca="1">IF(B224=0,0,YEAR(TODAY())-'Участки тепловых сетей'!E224)</f>
        <v>14</v>
      </c>
      <c r="H224" s="102">
        <f>IF(B224=0,0,'Участки тепловых сетей'!H224/1000)</f>
        <v>5.0000000000000001E-3</v>
      </c>
      <c r="I224" s="102">
        <f t="shared" si="33"/>
        <v>1</v>
      </c>
      <c r="J224" s="108">
        <f>IF(B224=0,0,'Участки тепловых сетей'!G224/1000)</f>
        <v>5.0999999999999997E-2</v>
      </c>
      <c r="K224" s="108">
        <f t="shared" ca="1" si="34"/>
        <v>1</v>
      </c>
      <c r="L224" s="109">
        <f t="shared" ca="1" si="35"/>
        <v>0.05</v>
      </c>
      <c r="M224" s="109">
        <f t="shared" ca="1" si="36"/>
        <v>2.5000000000000001E-4</v>
      </c>
      <c r="N224" s="110">
        <f t="shared" si="37"/>
        <v>4.4658198822924025</v>
      </c>
      <c r="O224" s="110">
        <f t="shared" si="38"/>
        <v>0.2239230480309202</v>
      </c>
      <c r="P224" s="111">
        <f ca="1">_xlfn.MAXIFS($S$4:$S$578,$B$4:$B$578,B224)</f>
        <v>3785.4198736184544</v>
      </c>
      <c r="Q224" s="112">
        <f t="shared" ca="1" si="39"/>
        <v>0.99975003124739603</v>
      </c>
      <c r="S224" s="112">
        <f ca="1">IF(B223=0,0,IF(B224=B223,S223+M224/O224,M224/O224+1))</f>
        <v>3741.8754596216745</v>
      </c>
    </row>
    <row r="225" spans="1:19" x14ac:dyDescent="0.25">
      <c r="A225" s="102">
        <v>222</v>
      </c>
      <c r="B225" s="102" t="str">
        <f>'Участки тепловых сетей'!B225</f>
        <v>Котельная №1 с. Дивеево</v>
      </c>
      <c r="C225" s="102" t="str">
        <f>'Участки тепловых сетей'!C225</f>
        <v>ГрОт-Симанина, 7</v>
      </c>
      <c r="D225" s="102" t="str">
        <f>'Участки тепловых сетей'!D225</f>
        <v xml:space="preserve">ул. Симанина, 7 </v>
      </c>
      <c r="E225" s="102">
        <f>IF('Участки тепловых сетей'!F225="Подземная канальная или подвальная",2,IF('Участки тепловых сетей'!F225="Подземная бесканальная",2,IF('Участки тепловых сетей'!F225="Надземная",1,0)))</f>
        <v>2</v>
      </c>
      <c r="F225" s="102">
        <f t="shared" si="32"/>
        <v>0.05</v>
      </c>
      <c r="G225" s="108">
        <f ca="1">IF(B225=0,0,YEAR(TODAY())-'Участки тепловых сетей'!E225)</f>
        <v>12</v>
      </c>
      <c r="H225" s="102">
        <f>IF(B225=0,0,'Участки тепловых сетей'!H225/1000)</f>
        <v>5.0000000000000001E-3</v>
      </c>
      <c r="I225" s="102">
        <f t="shared" si="33"/>
        <v>1</v>
      </c>
      <c r="J225" s="108">
        <f>IF(B225=0,0,'Участки тепловых сетей'!G225/1000)</f>
        <v>5.0999999999999997E-2</v>
      </c>
      <c r="K225" s="108">
        <f t="shared" ca="1" si="34"/>
        <v>1</v>
      </c>
      <c r="L225" s="109">
        <f t="shared" ca="1" si="35"/>
        <v>0.05</v>
      </c>
      <c r="M225" s="109">
        <f t="shared" ca="1" si="36"/>
        <v>2.5000000000000001E-4</v>
      </c>
      <c r="N225" s="110">
        <f t="shared" si="37"/>
        <v>4.4658198822924025</v>
      </c>
      <c r="O225" s="110">
        <f t="shared" si="38"/>
        <v>0.2239230480309202</v>
      </c>
      <c r="P225" s="111">
        <f ca="1">_xlfn.MAXIFS($S$4:$S$578,$B$4:$B$578,B225)</f>
        <v>3785.4198736184544</v>
      </c>
      <c r="Q225" s="112">
        <f t="shared" ca="1" si="39"/>
        <v>0.99975003124739603</v>
      </c>
      <c r="S225" s="112">
        <f ca="1">IF(B224=0,0,IF(B225=B224,S224+M225/O225,M225/O225+1))</f>
        <v>3741.8765760766451</v>
      </c>
    </row>
    <row r="226" spans="1:19" x14ac:dyDescent="0.25">
      <c r="A226" s="102">
        <v>223</v>
      </c>
      <c r="B226" s="102" t="str">
        <f>'Участки тепловых сетей'!B226</f>
        <v>Котельная №1 с. Дивеево</v>
      </c>
      <c r="C226" s="102" t="str">
        <f>'Участки тепловых сетей'!C226</f>
        <v>ГрОт-Симанина, 5</v>
      </c>
      <c r="D226" s="102" t="str">
        <f>'Участки тепловых сетей'!D226</f>
        <v xml:space="preserve">ул. Симанина, 5 </v>
      </c>
      <c r="E226" s="102">
        <f>IF('Участки тепловых сетей'!F226="Подземная канальная или подвальная",2,IF('Участки тепловых сетей'!F226="Подземная бесканальная",2,IF('Участки тепловых сетей'!F226="Надземная",1,0)))</f>
        <v>2</v>
      </c>
      <c r="F226" s="102">
        <f t="shared" si="32"/>
        <v>0.05</v>
      </c>
      <c r="G226" s="108">
        <f ca="1">IF(B226=0,0,YEAR(TODAY())-'Участки тепловых сетей'!E226)</f>
        <v>11</v>
      </c>
      <c r="H226" s="102">
        <f>IF(B226=0,0,'Участки тепловых сетей'!H226/1000)</f>
        <v>5.0000000000000001E-3</v>
      </c>
      <c r="I226" s="102">
        <f t="shared" si="33"/>
        <v>1</v>
      </c>
      <c r="J226" s="108">
        <f>IF(B226=0,0,'Участки тепловых сетей'!G226/1000)</f>
        <v>5.0999999999999997E-2</v>
      </c>
      <c r="K226" s="108">
        <f t="shared" ca="1" si="34"/>
        <v>1</v>
      </c>
      <c r="L226" s="109">
        <f t="shared" ca="1" si="35"/>
        <v>0.05</v>
      </c>
      <c r="M226" s="109">
        <f t="shared" ca="1" si="36"/>
        <v>2.5000000000000001E-4</v>
      </c>
      <c r="N226" s="110">
        <f t="shared" si="37"/>
        <v>4.4658198822924025</v>
      </c>
      <c r="O226" s="110">
        <f t="shared" si="38"/>
        <v>0.2239230480309202</v>
      </c>
      <c r="P226" s="111">
        <f ca="1">_xlfn.MAXIFS($S$4:$S$578,$B$4:$B$578,B226)</f>
        <v>3785.4198736184544</v>
      </c>
      <c r="Q226" s="112">
        <f t="shared" ca="1" si="39"/>
        <v>0.99975003124739603</v>
      </c>
      <c r="S226" s="112">
        <f ca="1">IF(B225=0,0,IF(B226=B225,S225+M226/O226,M226/O226+1))</f>
        <v>3741.8776925316156</v>
      </c>
    </row>
    <row r="227" spans="1:19" x14ac:dyDescent="0.25">
      <c r="A227" s="102">
        <v>224</v>
      </c>
      <c r="B227" s="102" t="str">
        <f>'Участки тепловых сетей'!B227</f>
        <v>Котельная №1 с. Дивеево</v>
      </c>
      <c r="C227" s="102" t="str">
        <f>'Участки тепловых сетей'!C227</f>
        <v>ГрОт-Симанина, 9</v>
      </c>
      <c r="D227" s="102" t="str">
        <f>'Участки тепловых сетей'!D227</f>
        <v xml:space="preserve">ул. Симанина, 9 </v>
      </c>
      <c r="E227" s="102">
        <f>IF('Участки тепловых сетей'!F227="Подземная канальная или подвальная",2,IF('Участки тепловых сетей'!F227="Подземная бесканальная",2,IF('Участки тепловых сетей'!F227="Надземная",1,0)))</f>
        <v>2</v>
      </c>
      <c r="F227" s="102">
        <f t="shared" si="32"/>
        <v>0.05</v>
      </c>
      <c r="G227" s="108">
        <f ca="1">IF(B227=0,0,YEAR(TODAY())-'Участки тепловых сетей'!E227)</f>
        <v>14</v>
      </c>
      <c r="H227" s="102">
        <f>IF(B227=0,0,'Участки тепловых сетей'!H227/1000)</f>
        <v>5.0000000000000001E-3</v>
      </c>
      <c r="I227" s="102">
        <f t="shared" si="33"/>
        <v>1</v>
      </c>
      <c r="J227" s="108">
        <f>IF(B227=0,0,'Участки тепловых сетей'!G227/1000)</f>
        <v>5.0999999999999997E-2</v>
      </c>
      <c r="K227" s="108">
        <f t="shared" ca="1" si="34"/>
        <v>1</v>
      </c>
      <c r="L227" s="109">
        <f t="shared" ca="1" si="35"/>
        <v>0.05</v>
      </c>
      <c r="M227" s="109">
        <f t="shared" ca="1" si="36"/>
        <v>2.5000000000000001E-4</v>
      </c>
      <c r="N227" s="110">
        <f t="shared" si="37"/>
        <v>4.4658198822924025</v>
      </c>
      <c r="O227" s="110">
        <f t="shared" si="38"/>
        <v>0.2239230480309202</v>
      </c>
      <c r="P227" s="111">
        <f ca="1">_xlfn.MAXIFS($S$4:$S$578,$B$4:$B$578,B227)</f>
        <v>3785.4198736184544</v>
      </c>
      <c r="Q227" s="112">
        <f t="shared" ca="1" si="39"/>
        <v>0.99975003124739603</v>
      </c>
      <c r="S227" s="112">
        <f ca="1">IF(B226=0,0,IF(B227=B226,S226+M227/O227,M227/O227+1))</f>
        <v>3741.8788089865861</v>
      </c>
    </row>
    <row r="228" spans="1:19" x14ac:dyDescent="0.25">
      <c r="A228" s="102">
        <v>225</v>
      </c>
      <c r="B228" s="102" t="str">
        <f>'Участки тепловых сетей'!B228</f>
        <v>Котельная №1 с. Дивеево</v>
      </c>
      <c r="C228" s="102" t="str">
        <f>'Участки тепловых сетей'!C228</f>
        <v>ГрОт-Симанина, 8</v>
      </c>
      <c r="D228" s="102" t="str">
        <f>'Участки тепловых сетей'!D228</f>
        <v xml:space="preserve">ул. Симанина, 8 </v>
      </c>
      <c r="E228" s="102">
        <f>IF('Участки тепловых сетей'!F228="Подземная канальная или подвальная",2,IF('Участки тепловых сетей'!F228="Подземная бесканальная",2,IF('Участки тепловых сетей'!F228="Надземная",1,0)))</f>
        <v>2</v>
      </c>
      <c r="F228" s="102">
        <f t="shared" si="32"/>
        <v>0.05</v>
      </c>
      <c r="G228" s="108">
        <f ca="1">IF(B228=0,0,YEAR(TODAY())-'Участки тепловых сетей'!E228)</f>
        <v>10</v>
      </c>
      <c r="H228" s="102">
        <f>IF(B228=0,0,'Участки тепловых сетей'!H228/1000)</f>
        <v>5.0000000000000001E-3</v>
      </c>
      <c r="I228" s="102">
        <f t="shared" si="33"/>
        <v>1</v>
      </c>
      <c r="J228" s="108">
        <f>IF(B228=0,0,'Участки тепловых сетей'!G228/1000)</f>
        <v>5.0999999999999997E-2</v>
      </c>
      <c r="K228" s="108">
        <f t="shared" ca="1" si="34"/>
        <v>1</v>
      </c>
      <c r="L228" s="109">
        <f t="shared" ca="1" si="35"/>
        <v>0.05</v>
      </c>
      <c r="M228" s="109">
        <f t="shared" ca="1" si="36"/>
        <v>2.5000000000000001E-4</v>
      </c>
      <c r="N228" s="110">
        <f t="shared" si="37"/>
        <v>4.4658198822924025</v>
      </c>
      <c r="O228" s="110">
        <f t="shared" si="38"/>
        <v>0.2239230480309202</v>
      </c>
      <c r="P228" s="111">
        <f ca="1">_xlfn.MAXIFS($S$4:$S$578,$B$4:$B$578,B228)</f>
        <v>3785.4198736184544</v>
      </c>
      <c r="Q228" s="112">
        <f t="shared" ca="1" si="39"/>
        <v>0.99975003124739603</v>
      </c>
      <c r="S228" s="112">
        <f ca="1">IF(B227=0,0,IF(B228=B227,S227+M228/O228,M228/O228+1))</f>
        <v>3741.8799254415567</v>
      </c>
    </row>
    <row r="229" spans="1:19" x14ac:dyDescent="0.25">
      <c r="A229" s="102">
        <v>226</v>
      </c>
      <c r="B229" s="102" t="str">
        <f>'Участки тепловых сетей'!B229</f>
        <v>Котельная №1 с. Дивеево</v>
      </c>
      <c r="C229" s="102" t="str">
        <f>'Участки тепловых сетей'!C229</f>
        <v>ГрОт-Симанина, 8</v>
      </c>
      <c r="D229" s="102" t="str">
        <f>'Участки тепловых сетей'!D229</f>
        <v xml:space="preserve">ГрОт-Симанина, 8 </v>
      </c>
      <c r="E229" s="102">
        <f>IF('Участки тепловых сетей'!F229="Подземная канальная или подвальная",2,IF('Участки тепловых сетей'!F229="Подземная бесканальная",2,IF('Участки тепловых сетей'!F229="Надземная",1,0)))</f>
        <v>2</v>
      </c>
      <c r="F229" s="102">
        <f t="shared" si="32"/>
        <v>0.05</v>
      </c>
      <c r="G229" s="108">
        <f ca="1">IF(B229=0,0,YEAR(TODAY())-'Участки тепловых сетей'!E229)</f>
        <v>10</v>
      </c>
      <c r="H229" s="102">
        <f>IF(B229=0,0,'Участки тепловых сетей'!H229/1000)</f>
        <v>1.4E-2</v>
      </c>
      <c r="I229" s="102">
        <f t="shared" si="33"/>
        <v>1</v>
      </c>
      <c r="J229" s="108">
        <f>IF(B229=0,0,'Участки тепловых сетей'!G229/1000)</f>
        <v>5.0999999999999997E-2</v>
      </c>
      <c r="K229" s="108">
        <f t="shared" ca="1" si="34"/>
        <v>1</v>
      </c>
      <c r="L229" s="109">
        <f t="shared" ca="1" si="35"/>
        <v>0.05</v>
      </c>
      <c r="M229" s="109">
        <f t="shared" ca="1" si="36"/>
        <v>7.000000000000001E-4</v>
      </c>
      <c r="N229" s="110">
        <f t="shared" si="37"/>
        <v>4.4658198822924025</v>
      </c>
      <c r="O229" s="110">
        <f t="shared" si="38"/>
        <v>0.2239230480309202</v>
      </c>
      <c r="P229" s="111">
        <f ca="1">_xlfn.MAXIFS($S$4:$S$578,$B$4:$B$578,B229)</f>
        <v>3785.4198736184544</v>
      </c>
      <c r="Q229" s="112">
        <f t="shared" ca="1" si="39"/>
        <v>0.99930024494284331</v>
      </c>
      <c r="S229" s="112">
        <f ca="1">IF(B228=0,0,IF(B229=B228,S228+M229/O229,M229/O229+1))</f>
        <v>3741.8830515154741</v>
      </c>
    </row>
    <row r="230" spans="1:19" x14ac:dyDescent="0.25">
      <c r="A230" s="102">
        <v>227</v>
      </c>
      <c r="B230" s="102" t="str">
        <f>'Участки тепловых сетей'!B230</f>
        <v>Котельная №1 с. Дивеево</v>
      </c>
      <c r="C230" s="102" t="str">
        <f>'Участки тепловых сетей'!C230</f>
        <v>ГрОт-Симанина, 9</v>
      </c>
      <c r="D230" s="102" t="str">
        <f>'Участки тепловых сетей'!D230</f>
        <v xml:space="preserve">ГрОт-Симанина, 9 </v>
      </c>
      <c r="E230" s="102">
        <f>IF('Участки тепловых сетей'!F230="Подземная канальная или подвальная",2,IF('Участки тепловых сетей'!F230="Подземная бесканальная",2,IF('Участки тепловых сетей'!F230="Надземная",1,0)))</f>
        <v>2</v>
      </c>
      <c r="F230" s="102">
        <f t="shared" si="32"/>
        <v>0.05</v>
      </c>
      <c r="G230" s="108">
        <f ca="1">IF(B230=0,0,YEAR(TODAY())-'Участки тепловых сетей'!E230)</f>
        <v>15</v>
      </c>
      <c r="H230" s="102">
        <f>IF(B230=0,0,'Участки тепловых сетей'!H230/1000)</f>
        <v>1.4E-2</v>
      </c>
      <c r="I230" s="102">
        <f t="shared" si="33"/>
        <v>1</v>
      </c>
      <c r="J230" s="108">
        <f>IF(B230=0,0,'Участки тепловых сетей'!G230/1000)</f>
        <v>5.0999999999999997E-2</v>
      </c>
      <c r="K230" s="108">
        <f t="shared" ca="1" si="34"/>
        <v>1</v>
      </c>
      <c r="L230" s="109">
        <f t="shared" ca="1" si="35"/>
        <v>0.05</v>
      </c>
      <c r="M230" s="109">
        <f t="shared" ca="1" si="36"/>
        <v>7.000000000000001E-4</v>
      </c>
      <c r="N230" s="110">
        <f t="shared" si="37"/>
        <v>4.4658198822924025</v>
      </c>
      <c r="O230" s="110">
        <f t="shared" si="38"/>
        <v>0.2239230480309202</v>
      </c>
      <c r="P230" s="111">
        <f ca="1">_xlfn.MAXIFS($S$4:$S$578,$B$4:$B$578,B230)</f>
        <v>3785.4198736184544</v>
      </c>
      <c r="Q230" s="112">
        <f t="shared" ca="1" si="39"/>
        <v>0.99930024494284331</v>
      </c>
      <c r="S230" s="112">
        <f ca="1">IF(B229=0,0,IF(B230=B229,S229+M230/O230,M230/O230+1))</f>
        <v>3741.8861775893915</v>
      </c>
    </row>
    <row r="231" spans="1:19" x14ac:dyDescent="0.25">
      <c r="A231" s="102">
        <v>228</v>
      </c>
      <c r="B231" s="102" t="str">
        <f>'Участки тепловых сетей'!B231</f>
        <v>Котельная №1 с. Дивеево</v>
      </c>
      <c r="C231" s="102" t="str">
        <f>'Участки тепловых сетей'!C231</f>
        <v>ГрОт-Симанина, 9</v>
      </c>
      <c r="D231" s="102" t="str">
        <f>'Участки тепловых сетей'!D231</f>
        <v xml:space="preserve">ГрОт-Симанина, 9 </v>
      </c>
      <c r="E231" s="102">
        <f>IF('Участки тепловых сетей'!F231="Подземная канальная или подвальная",2,IF('Участки тепловых сетей'!F231="Подземная бесканальная",2,IF('Участки тепловых сетей'!F231="Надземная",1,0)))</f>
        <v>2</v>
      </c>
      <c r="F231" s="102">
        <f t="shared" si="32"/>
        <v>0.05</v>
      </c>
      <c r="G231" s="108">
        <f ca="1">IF(B231=0,0,YEAR(TODAY())-'Участки тепловых сетей'!E231)</f>
        <v>15</v>
      </c>
      <c r="H231" s="102">
        <f>IF(B231=0,0,'Участки тепловых сетей'!H231/1000)</f>
        <v>1.4E-2</v>
      </c>
      <c r="I231" s="102">
        <f t="shared" si="33"/>
        <v>1</v>
      </c>
      <c r="J231" s="108">
        <f>IF(B231=0,0,'Участки тепловых сетей'!G231/1000)</f>
        <v>5.0999999999999997E-2</v>
      </c>
      <c r="K231" s="108">
        <f t="shared" ca="1" si="34"/>
        <v>1</v>
      </c>
      <c r="L231" s="109">
        <f t="shared" ca="1" si="35"/>
        <v>0.05</v>
      </c>
      <c r="M231" s="109">
        <f t="shared" ca="1" si="36"/>
        <v>7.000000000000001E-4</v>
      </c>
      <c r="N231" s="110">
        <f t="shared" si="37"/>
        <v>4.4658198822924025</v>
      </c>
      <c r="O231" s="110">
        <f t="shared" si="38"/>
        <v>0.2239230480309202</v>
      </c>
      <c r="P231" s="111">
        <f ca="1">_xlfn.MAXIFS($S$4:$S$578,$B$4:$B$578,B231)</f>
        <v>3785.4198736184544</v>
      </c>
      <c r="Q231" s="112">
        <f t="shared" ca="1" si="39"/>
        <v>0.99930024494284331</v>
      </c>
      <c r="S231" s="112">
        <f ca="1">IF(B230=0,0,IF(B231=B230,S230+M231/O231,M231/O231+1))</f>
        <v>3741.889303663309</v>
      </c>
    </row>
    <row r="232" spans="1:19" x14ac:dyDescent="0.25">
      <c r="A232" s="102">
        <v>229</v>
      </c>
      <c r="B232" s="102" t="str">
        <f>'Участки тепловых сетей'!B232</f>
        <v>Котельная №1 с. Дивеево</v>
      </c>
      <c r="C232" s="102" t="str">
        <f>'Участки тепловых сетей'!C232</f>
        <v>ГрОт-Симанина, 5</v>
      </c>
      <c r="D232" s="102" t="str">
        <f>'Участки тепловых сетей'!D232</f>
        <v xml:space="preserve">ГрОт-Симанина, 5 </v>
      </c>
      <c r="E232" s="102">
        <f>IF('Участки тепловых сетей'!F232="Подземная канальная или подвальная",2,IF('Участки тепловых сетей'!F232="Подземная бесканальная",2,IF('Участки тепловых сетей'!F232="Надземная",1,0)))</f>
        <v>2</v>
      </c>
      <c r="F232" s="102">
        <f t="shared" si="32"/>
        <v>0.05</v>
      </c>
      <c r="G232" s="108">
        <f ca="1">IF(B232=0,0,YEAR(TODAY())-'Участки тепловых сетей'!E232)</f>
        <v>11</v>
      </c>
      <c r="H232" s="102">
        <f>IF(B232=0,0,'Участки тепловых сетей'!H232/1000)</f>
        <v>1.4E-2</v>
      </c>
      <c r="I232" s="102">
        <f t="shared" si="33"/>
        <v>1</v>
      </c>
      <c r="J232" s="108">
        <f>IF(B232=0,0,'Участки тепловых сетей'!G232/1000)</f>
        <v>5.0999999999999997E-2</v>
      </c>
      <c r="K232" s="108">
        <f t="shared" ca="1" si="34"/>
        <v>1</v>
      </c>
      <c r="L232" s="109">
        <f t="shared" ca="1" si="35"/>
        <v>0.05</v>
      </c>
      <c r="M232" s="109">
        <f t="shared" ca="1" si="36"/>
        <v>7.000000000000001E-4</v>
      </c>
      <c r="N232" s="110">
        <f t="shared" si="37"/>
        <v>4.4658198822924025</v>
      </c>
      <c r="O232" s="110">
        <f t="shared" si="38"/>
        <v>0.2239230480309202</v>
      </c>
      <c r="P232" s="111">
        <f ca="1">_xlfn.MAXIFS($S$4:$S$578,$B$4:$B$578,B232)</f>
        <v>3785.4198736184544</v>
      </c>
      <c r="Q232" s="112">
        <f t="shared" ca="1" si="39"/>
        <v>0.99930024494284331</v>
      </c>
      <c r="S232" s="112">
        <f ca="1">IF(B231=0,0,IF(B232=B231,S231+M232/O232,M232/O232+1))</f>
        <v>3741.8924297372264</v>
      </c>
    </row>
    <row r="233" spans="1:19" x14ac:dyDescent="0.25">
      <c r="A233" s="102">
        <v>230</v>
      </c>
      <c r="B233" s="102" t="str">
        <f>'Участки тепловых сетей'!B233</f>
        <v>Котельная №1 с. Дивеево</v>
      </c>
      <c r="C233" s="102" t="str">
        <f>'Участки тепловых сетей'!C233</f>
        <v>ГрОт-Симанина, 5</v>
      </c>
      <c r="D233" s="102" t="str">
        <f>'Участки тепловых сетей'!D233</f>
        <v xml:space="preserve">ГрОт-Симанина, 5 </v>
      </c>
      <c r="E233" s="102">
        <f>IF('Участки тепловых сетей'!F233="Подземная канальная или подвальная",2,IF('Участки тепловых сетей'!F233="Подземная бесканальная",2,IF('Участки тепловых сетей'!F233="Надземная",1,0)))</f>
        <v>2</v>
      </c>
      <c r="F233" s="102">
        <f t="shared" si="32"/>
        <v>0.05</v>
      </c>
      <c r="G233" s="108">
        <f ca="1">IF(B233=0,0,YEAR(TODAY())-'Участки тепловых сетей'!E233)</f>
        <v>11</v>
      </c>
      <c r="H233" s="102">
        <f>IF(B233=0,0,'Участки тепловых сетей'!H233/1000)</f>
        <v>1.4E-2</v>
      </c>
      <c r="I233" s="102">
        <f t="shared" si="33"/>
        <v>1</v>
      </c>
      <c r="J233" s="108">
        <f>IF(B233=0,0,'Участки тепловых сетей'!G233/1000)</f>
        <v>5.0999999999999997E-2</v>
      </c>
      <c r="K233" s="108">
        <f t="shared" ca="1" si="34"/>
        <v>1</v>
      </c>
      <c r="L233" s="109">
        <f t="shared" ca="1" si="35"/>
        <v>0.05</v>
      </c>
      <c r="M233" s="109">
        <f t="shared" ca="1" si="36"/>
        <v>7.000000000000001E-4</v>
      </c>
      <c r="N233" s="110">
        <f t="shared" si="37"/>
        <v>4.4658198822924025</v>
      </c>
      <c r="O233" s="110">
        <f t="shared" si="38"/>
        <v>0.2239230480309202</v>
      </c>
      <c r="P233" s="111">
        <f ca="1">_xlfn.MAXIFS($S$4:$S$578,$B$4:$B$578,B233)</f>
        <v>3785.4198736184544</v>
      </c>
      <c r="Q233" s="112">
        <f t="shared" ca="1" si="39"/>
        <v>0.99930024494284331</v>
      </c>
      <c r="S233" s="112">
        <f ca="1">IF(B232=0,0,IF(B233=B232,S232+M233/O233,M233/O233+1))</f>
        <v>3741.8955558111438</v>
      </c>
    </row>
    <row r="234" spans="1:19" x14ac:dyDescent="0.25">
      <c r="A234" s="102">
        <v>231</v>
      </c>
      <c r="B234" s="102" t="str">
        <f>'Участки тепловых сетей'!B234</f>
        <v>Котельная №1 с. Дивеево</v>
      </c>
      <c r="C234" s="102" t="str">
        <f>'Участки тепловых сетей'!C234</f>
        <v>Т31</v>
      </c>
      <c r="D234" s="102" t="str">
        <f>'Участки тепловых сетей'!D234</f>
        <v xml:space="preserve">ГрОт-Мира, 1 </v>
      </c>
      <c r="E234" s="102">
        <f>IF('Участки тепловых сетей'!F234="Подземная канальная или подвальная",2,IF('Участки тепловых сетей'!F234="Подземная бесканальная",2,IF('Участки тепловых сетей'!F234="Надземная",1,0)))</f>
        <v>2</v>
      </c>
      <c r="F234" s="102">
        <f t="shared" si="32"/>
        <v>0.05</v>
      </c>
      <c r="G234" s="108">
        <f ca="1">IF(B234=0,0,YEAR(TODAY())-'Участки тепловых сетей'!E234)</f>
        <v>30</v>
      </c>
      <c r="H234" s="102">
        <f>IF(B234=0,0,'Участки тепловых сетей'!H234/1000)</f>
        <v>4.2000000000000003E-2</v>
      </c>
      <c r="I234" s="102">
        <f t="shared" si="33"/>
        <v>1</v>
      </c>
      <c r="J234" s="108">
        <f>IF(B234=0,0,'Участки тепловых сетей'!G234/1000)</f>
        <v>5.0999999999999997E-2</v>
      </c>
      <c r="K234" s="108">
        <f t="shared" ca="1" si="34"/>
        <v>2.2408445351690323</v>
      </c>
      <c r="L234" s="109">
        <f t="shared" ca="1" si="35"/>
        <v>0.19543543323463375</v>
      </c>
      <c r="M234" s="109">
        <f t="shared" ca="1" si="36"/>
        <v>8.2082881958546183E-3</v>
      </c>
      <c r="N234" s="110">
        <f t="shared" si="37"/>
        <v>4.4658198822924025</v>
      </c>
      <c r="O234" s="110">
        <f t="shared" si="38"/>
        <v>0.2239230480309202</v>
      </c>
      <c r="P234" s="111">
        <f ca="1">_xlfn.MAXIFS($S$4:$S$578,$B$4:$B$578,B234)</f>
        <v>3785.4198736184544</v>
      </c>
      <c r="Q234" s="112">
        <f t="shared" ca="1" si="39"/>
        <v>0.99182530781693767</v>
      </c>
      <c r="S234" s="112">
        <f ca="1">IF(B233=0,0,IF(B234=B233,S233+M234/O234,M234/O234+1))</f>
        <v>3741.9322125477684</v>
      </c>
    </row>
    <row r="235" spans="1:19" x14ac:dyDescent="0.25">
      <c r="A235" s="102">
        <v>232</v>
      </c>
      <c r="B235" s="102" t="str">
        <f>'Участки тепловых сетей'!B235</f>
        <v>Котельная №1 с. Дивеево</v>
      </c>
      <c r="C235" s="102" t="str">
        <f>'Участки тепловых сетей'!C235</f>
        <v>Т68</v>
      </c>
      <c r="D235" s="102" t="str">
        <f>'Участки тепловых сетей'!D235</f>
        <v xml:space="preserve">ул. Космонавтов, 10 </v>
      </c>
      <c r="E235" s="102">
        <f>IF('Участки тепловых сетей'!F235="Подземная канальная или подвальная",2,IF('Участки тепловых сетей'!F235="Подземная бесканальная",2,IF('Участки тепловых сетей'!F235="Надземная",1,0)))</f>
        <v>2</v>
      </c>
      <c r="F235" s="102">
        <f t="shared" si="32"/>
        <v>0.05</v>
      </c>
      <c r="G235" s="108">
        <f ca="1">IF(B235=0,0,YEAR(TODAY())-'Участки тепловых сетей'!E235)</f>
        <v>50</v>
      </c>
      <c r="H235" s="102">
        <f>IF(B235=0,0,'Участки тепловых сетей'!H235/1000)</f>
        <v>1.2E-2</v>
      </c>
      <c r="I235" s="102">
        <f t="shared" si="33"/>
        <v>1</v>
      </c>
      <c r="J235" s="108">
        <f>IF(B235=0,0,'Участки тепловых сетей'!G235/1000)</f>
        <v>0.04</v>
      </c>
      <c r="K235" s="108">
        <f t="shared" ca="1" si="34"/>
        <v>6.0912469803517366</v>
      </c>
      <c r="L235" s="109">
        <f t="shared" ca="1" si="35"/>
        <v>180.96680889682807</v>
      </c>
      <c r="M235" s="109">
        <f t="shared" ca="1" si="36"/>
        <v>2.1716017067619369</v>
      </c>
      <c r="N235" s="110">
        <f t="shared" si="37"/>
        <v>4.0723772341167406</v>
      </c>
      <c r="O235" s="110">
        <f t="shared" si="38"/>
        <v>0.24555681915280383</v>
      </c>
      <c r="P235" s="111">
        <f ca="1">_xlfn.MAXIFS($S$4:$S$578,$B$4:$B$578,B235)</f>
        <v>3785.4198736184544</v>
      </c>
      <c r="Q235" s="112">
        <f t="shared" ca="1" si="39"/>
        <v>0.11399488423091927</v>
      </c>
      <c r="S235" s="112">
        <f ca="1">IF(B234=0,0,IF(B235=B234,S234+M235/O235,M235/O235+1))</f>
        <v>3750.7757938999548</v>
      </c>
    </row>
    <row r="236" spans="1:19" x14ac:dyDescent="0.25">
      <c r="A236" s="102">
        <v>233</v>
      </c>
      <c r="B236" s="102" t="str">
        <f>'Участки тепловых сетей'!B236</f>
        <v>Котельная №1 с. Дивеево</v>
      </c>
      <c r="C236" s="102" t="str">
        <f>'Участки тепловых сетей'!C236</f>
        <v>Т67</v>
      </c>
      <c r="D236" s="102" t="str">
        <f>'Участки тепловых сетей'!D236</f>
        <v xml:space="preserve">ул. Космонавтов, 12 </v>
      </c>
      <c r="E236" s="102">
        <f>IF('Участки тепловых сетей'!F236="Подземная канальная или подвальная",2,IF('Участки тепловых сетей'!F236="Подземная бесканальная",2,IF('Участки тепловых сетей'!F236="Надземная",1,0)))</f>
        <v>2</v>
      </c>
      <c r="F236" s="102">
        <f t="shared" si="32"/>
        <v>0.05</v>
      </c>
      <c r="G236" s="108">
        <f ca="1">IF(B236=0,0,YEAR(TODAY())-'Участки тепловых сетей'!E236)</f>
        <v>50</v>
      </c>
      <c r="H236" s="102">
        <f>IF(B236=0,0,'Участки тепловых сетей'!H236/1000)</f>
        <v>1.2E-2</v>
      </c>
      <c r="I236" s="102">
        <f t="shared" si="33"/>
        <v>1</v>
      </c>
      <c r="J236" s="108">
        <f>IF(B236=0,0,'Участки тепловых сетей'!G236/1000)</f>
        <v>0.04</v>
      </c>
      <c r="K236" s="108">
        <f t="shared" ca="1" si="34"/>
        <v>6.0912469803517366</v>
      </c>
      <c r="L236" s="109">
        <f t="shared" ca="1" si="35"/>
        <v>180.96680889682807</v>
      </c>
      <c r="M236" s="109">
        <f t="shared" ca="1" si="36"/>
        <v>2.1716017067619369</v>
      </c>
      <c r="N236" s="110">
        <f t="shared" si="37"/>
        <v>4.0723772341167406</v>
      </c>
      <c r="O236" s="110">
        <f t="shared" si="38"/>
        <v>0.24555681915280383</v>
      </c>
      <c r="P236" s="111">
        <f ca="1">_xlfn.MAXIFS($S$4:$S$578,$B$4:$B$578,B236)</f>
        <v>3785.4198736184544</v>
      </c>
      <c r="Q236" s="112">
        <f t="shared" ca="1" si="39"/>
        <v>0.11399488423091927</v>
      </c>
      <c r="S236" s="112">
        <f ca="1">IF(B235=0,0,IF(B236=B235,S235+M236/O236,M236/O236+1))</f>
        <v>3759.6193752521413</v>
      </c>
    </row>
    <row r="237" spans="1:19" x14ac:dyDescent="0.25">
      <c r="A237" s="102">
        <v>234</v>
      </c>
      <c r="B237" s="102" t="str">
        <f>'Участки тепловых сетей'!B237</f>
        <v>Котельная №1 с. Дивеево</v>
      </c>
      <c r="C237" s="102" t="str">
        <f>'Участки тепловых сетей'!C237</f>
        <v>Т66</v>
      </c>
      <c r="D237" s="102" t="str">
        <f>'Участки тепловых сетей'!D237</f>
        <v xml:space="preserve">ул. Космонавтов, 14 </v>
      </c>
      <c r="E237" s="102">
        <f>IF('Участки тепловых сетей'!F237="Подземная канальная или подвальная",2,IF('Участки тепловых сетей'!F237="Подземная бесканальная",2,IF('Участки тепловых сетей'!F237="Надземная",1,0)))</f>
        <v>2</v>
      </c>
      <c r="F237" s="102">
        <f t="shared" si="32"/>
        <v>0.05</v>
      </c>
      <c r="G237" s="108">
        <f ca="1">IF(B237=0,0,YEAR(TODAY())-'Участки тепловых сетей'!E237)</f>
        <v>50</v>
      </c>
      <c r="H237" s="102">
        <f>IF(B237=0,0,'Участки тепловых сетей'!H237/1000)</f>
        <v>1.2E-2</v>
      </c>
      <c r="I237" s="102">
        <f t="shared" si="33"/>
        <v>1</v>
      </c>
      <c r="J237" s="108">
        <f>IF(B237=0,0,'Участки тепловых сетей'!G237/1000)</f>
        <v>0.04</v>
      </c>
      <c r="K237" s="108">
        <f t="shared" ca="1" si="34"/>
        <v>6.0912469803517366</v>
      </c>
      <c r="L237" s="109">
        <f t="shared" ca="1" si="35"/>
        <v>180.96680889682807</v>
      </c>
      <c r="M237" s="109">
        <f t="shared" ca="1" si="36"/>
        <v>2.1716017067619369</v>
      </c>
      <c r="N237" s="110">
        <f t="shared" si="37"/>
        <v>4.0723772341167406</v>
      </c>
      <c r="O237" s="110">
        <f t="shared" si="38"/>
        <v>0.24555681915280383</v>
      </c>
      <c r="P237" s="111">
        <f ca="1">_xlfn.MAXIFS($S$4:$S$578,$B$4:$B$578,B237)</f>
        <v>3785.4198736184544</v>
      </c>
      <c r="Q237" s="112">
        <f t="shared" ca="1" si="39"/>
        <v>0.11399488423091927</v>
      </c>
      <c r="S237" s="112">
        <f ca="1">IF(B236=0,0,IF(B237=B236,S236+M237/O237,M237/O237+1))</f>
        <v>3768.4629566043277</v>
      </c>
    </row>
    <row r="238" spans="1:19" x14ac:dyDescent="0.25">
      <c r="A238" s="102">
        <v>235</v>
      </c>
      <c r="B238" s="102" t="str">
        <f>'Участки тепловых сетей'!B238</f>
        <v>Котельная №1 с. Дивеево</v>
      </c>
      <c r="C238" s="102" t="str">
        <f>'Участки тепловых сетей'!C238</f>
        <v>Т75</v>
      </c>
      <c r="D238" s="102" t="str">
        <f>'Участки тепловых сетей'!D238</f>
        <v xml:space="preserve">ул. Космонавтов, 1Б </v>
      </c>
      <c r="E238" s="102">
        <f>IF('Участки тепловых сетей'!F238="Подземная канальная или подвальная",2,IF('Участки тепловых сетей'!F238="Подземная бесканальная",2,IF('Участки тепловых сетей'!F238="Надземная",1,0)))</f>
        <v>2</v>
      </c>
      <c r="F238" s="102">
        <f t="shared" si="32"/>
        <v>0.05</v>
      </c>
      <c r="G238" s="108">
        <f ca="1">IF(B238=0,0,YEAR(TODAY())-'Участки тепловых сетей'!E238)</f>
        <v>50</v>
      </c>
      <c r="H238" s="102">
        <f>IF(B238=0,0,'Участки тепловых сетей'!H238/1000)</f>
        <v>6.0000000000000001E-3</v>
      </c>
      <c r="I238" s="102">
        <f t="shared" si="33"/>
        <v>1</v>
      </c>
      <c r="J238" s="108">
        <f>IF(B238=0,0,'Участки тепловых сетей'!G238/1000)</f>
        <v>0.04</v>
      </c>
      <c r="K238" s="108">
        <f t="shared" ca="1" si="34"/>
        <v>6.0912469803517366</v>
      </c>
      <c r="L238" s="109">
        <f t="shared" ca="1" si="35"/>
        <v>180.96680889682807</v>
      </c>
      <c r="M238" s="109">
        <f t="shared" ca="1" si="36"/>
        <v>1.0858008533809684</v>
      </c>
      <c r="N238" s="110">
        <f t="shared" si="37"/>
        <v>4.0723772341167406</v>
      </c>
      <c r="O238" s="110">
        <f t="shared" si="38"/>
        <v>0.24555681915280383</v>
      </c>
      <c r="P238" s="111">
        <f ca="1">_xlfn.MAXIFS($S$4:$S$578,$B$4:$B$578,B238)</f>
        <v>3785.4198736184544</v>
      </c>
      <c r="Q238" s="112">
        <f t="shared" ca="1" si="39"/>
        <v>0.33763128443750479</v>
      </c>
      <c r="S238" s="112">
        <f ca="1">IF(B237=0,0,IF(B238=B237,S237+M238/O238,M238/O238+1))</f>
        <v>3772.8847472804209</v>
      </c>
    </row>
    <row r="239" spans="1:19" x14ac:dyDescent="0.25">
      <c r="A239" s="102">
        <v>236</v>
      </c>
      <c r="B239" s="102" t="str">
        <f>'Участки тепловых сетей'!B239</f>
        <v>Котельная №1 с. Дивеево</v>
      </c>
      <c r="C239" s="102" t="str">
        <f>'Участки тепловых сетей'!C239</f>
        <v>Т71</v>
      </c>
      <c r="D239" s="102" t="str">
        <f>'Участки тепловых сетей'!D239</f>
        <v xml:space="preserve">ул. Космонавтов, 1Е </v>
      </c>
      <c r="E239" s="102">
        <f>IF('Участки тепловых сетей'!F239="Подземная канальная или подвальная",2,IF('Участки тепловых сетей'!F239="Подземная бесканальная",2,IF('Участки тепловых сетей'!F239="Надземная",1,0)))</f>
        <v>2</v>
      </c>
      <c r="F239" s="102">
        <f t="shared" si="32"/>
        <v>0.05</v>
      </c>
      <c r="G239" s="108">
        <f ca="1">IF(B239=0,0,YEAR(TODAY())-'Участки тепловых сетей'!E239)</f>
        <v>50</v>
      </c>
      <c r="H239" s="102">
        <f>IF(B239=0,0,'Участки тепловых сетей'!H239/1000)</f>
        <v>1.7000000000000001E-2</v>
      </c>
      <c r="I239" s="102">
        <f t="shared" si="33"/>
        <v>1</v>
      </c>
      <c r="J239" s="108">
        <f>IF(B239=0,0,'Участки тепловых сетей'!G239/1000)</f>
        <v>0.04</v>
      </c>
      <c r="K239" s="108">
        <f t="shared" ca="1" si="34"/>
        <v>6.0912469803517366</v>
      </c>
      <c r="L239" s="109">
        <f t="shared" ca="1" si="35"/>
        <v>180.96680889682807</v>
      </c>
      <c r="M239" s="109">
        <f t="shared" ca="1" si="36"/>
        <v>3.0764357512460774</v>
      </c>
      <c r="N239" s="110">
        <f t="shared" si="37"/>
        <v>4.0723772341167406</v>
      </c>
      <c r="O239" s="110">
        <f t="shared" si="38"/>
        <v>0.24555681915280383</v>
      </c>
      <c r="P239" s="111">
        <f ca="1">_xlfn.MAXIFS($S$4:$S$578,$B$4:$B$578,B239)</f>
        <v>3785.4198736184544</v>
      </c>
      <c r="Q239" s="112">
        <f t="shared" ca="1" si="39"/>
        <v>4.6123359149625356E-2</v>
      </c>
      <c r="S239" s="112">
        <f ca="1">IF(B238=0,0,IF(B239=B238,S238+M239/O239,M239/O239+1))</f>
        <v>3785.4131541960182</v>
      </c>
    </row>
    <row r="240" spans="1:19" x14ac:dyDescent="0.25">
      <c r="A240" s="102">
        <v>237</v>
      </c>
      <c r="B240" s="102" t="str">
        <f>'Участки тепловых сетей'!B240</f>
        <v>Котельная №1 с. Дивеево</v>
      </c>
      <c r="C240" s="102" t="str">
        <f>'Участки тепловых сетей'!C240</f>
        <v>Т3</v>
      </c>
      <c r="D240" s="102" t="str">
        <f>'Участки тепловых сетей'!D240</f>
        <v xml:space="preserve">ул. Южная, 16Г </v>
      </c>
      <c r="E240" s="102">
        <f>IF('Участки тепловых сетей'!F240="Подземная канальная или подвальная",2,IF('Участки тепловых сетей'!F240="Подземная бесканальная",2,IF('Участки тепловых сетей'!F240="Надземная",1,0)))</f>
        <v>2</v>
      </c>
      <c r="F240" s="102">
        <f t="shared" si="32"/>
        <v>0.05</v>
      </c>
      <c r="G240" s="108">
        <f ca="1">IF(B240=0,0,YEAR(TODAY())-'Участки тепловых сетей'!E240)</f>
        <v>7</v>
      </c>
      <c r="H240" s="102">
        <f>IF(B240=0,0,'Участки тепловых сетей'!H240/1000)</f>
        <v>6.0000000000000001E-3</v>
      </c>
      <c r="I240" s="102">
        <f t="shared" si="33"/>
        <v>1</v>
      </c>
      <c r="J240" s="108">
        <f>IF(B240=0,0,'Участки тепловых сетей'!G240/1000)</f>
        <v>0.04</v>
      </c>
      <c r="K240" s="108">
        <f t="shared" ca="1" si="34"/>
        <v>1</v>
      </c>
      <c r="L240" s="109">
        <f t="shared" ca="1" si="35"/>
        <v>0.05</v>
      </c>
      <c r="M240" s="109">
        <f t="shared" ca="1" si="36"/>
        <v>3.0000000000000003E-4</v>
      </c>
      <c r="N240" s="110">
        <f t="shared" si="37"/>
        <v>4.0723772341167406</v>
      </c>
      <c r="O240" s="110">
        <f t="shared" si="38"/>
        <v>0.24555681915280383</v>
      </c>
      <c r="P240" s="111">
        <f ca="1">_xlfn.MAXIFS($S$4:$S$578,$B$4:$B$578,B240)</f>
        <v>3785.4198736184544</v>
      </c>
      <c r="Q240" s="112">
        <f t="shared" ca="1" si="39"/>
        <v>0.99970004499550036</v>
      </c>
      <c r="S240" s="112">
        <f ca="1">IF(B239=0,0,IF(B240=B239,S239+M240/O240,M240/O240+1))</f>
        <v>3785.4143759091885</v>
      </c>
    </row>
    <row r="241" spans="1:19" x14ac:dyDescent="0.25">
      <c r="A241" s="102">
        <v>238</v>
      </c>
      <c r="B241" s="102" t="str">
        <f>'Участки тепловых сетей'!B241</f>
        <v>Котельная №1 с. Дивеево</v>
      </c>
      <c r="C241" s="102" t="str">
        <f>'Участки тепловых сетей'!C241</f>
        <v>ТК12</v>
      </c>
      <c r="D241" s="102" t="str">
        <f>'Участки тепловых сетей'!D241</f>
        <v xml:space="preserve">ул. Южная, 15/4 </v>
      </c>
      <c r="E241" s="102">
        <f>IF('Участки тепловых сетей'!F241="Подземная канальная или подвальная",2,IF('Участки тепловых сетей'!F241="Подземная бесканальная",2,IF('Участки тепловых сетей'!F241="Надземная",1,0)))</f>
        <v>2</v>
      </c>
      <c r="F241" s="102">
        <f t="shared" si="32"/>
        <v>0.05</v>
      </c>
      <c r="G241" s="108">
        <f ca="1">IF(B241=0,0,YEAR(TODAY())-'Участки тепловых сетей'!E241)</f>
        <v>6</v>
      </c>
      <c r="H241" s="102">
        <f>IF(B241=0,0,'Участки тепловых сетей'!H241/1000)</f>
        <v>2.7E-2</v>
      </c>
      <c r="I241" s="102">
        <f t="shared" si="33"/>
        <v>1</v>
      </c>
      <c r="J241" s="108">
        <f>IF(B241=0,0,'Участки тепловых сетей'!G241/1000)</f>
        <v>0.04</v>
      </c>
      <c r="K241" s="108">
        <f t="shared" ca="1" si="34"/>
        <v>1</v>
      </c>
      <c r="L241" s="109">
        <f t="shared" ca="1" si="35"/>
        <v>0.05</v>
      </c>
      <c r="M241" s="109">
        <f t="shared" ca="1" si="36"/>
        <v>1.3500000000000001E-3</v>
      </c>
      <c r="N241" s="110">
        <f t="shared" si="37"/>
        <v>4.0723772341167406</v>
      </c>
      <c r="O241" s="110">
        <f t="shared" si="38"/>
        <v>0.24555681915280383</v>
      </c>
      <c r="P241" s="111">
        <f ca="1">_xlfn.MAXIFS($S$4:$S$578,$B$4:$B$578,B241)</f>
        <v>3785.4198736184544</v>
      </c>
      <c r="Q241" s="112">
        <f t="shared" ca="1" si="39"/>
        <v>0.99865091084007584</v>
      </c>
      <c r="S241" s="112">
        <f ca="1">IF(B240=0,0,IF(B241=B240,S240+M241/O241,M241/O241+1))</f>
        <v>3785.4198736184544</v>
      </c>
    </row>
    <row r="242" spans="1:19" ht="36" x14ac:dyDescent="0.25">
      <c r="A242" s="102">
        <v>239</v>
      </c>
      <c r="B242" s="102" t="str">
        <f>'Участки тепловых сетей'!B242</f>
        <v>Котельная «Администрация» с. Дивеево</v>
      </c>
      <c r="C242" s="102" t="str">
        <f>'Участки тепловых сетей'!C242</f>
        <v>Котельная «Администрация» с. Дивеево</v>
      </c>
      <c r="D242" s="102" t="str">
        <f>'Участки тепловых сетей'!D242</f>
        <v>Котельная «Администрация» с. Дивеево</v>
      </c>
      <c r="E242" s="102">
        <f>IF('Участки тепловых сетей'!F242="Подземная канальная или подвальная",2,IF('Участки тепловых сетей'!F242="Подземная бесканальная",2,IF('Участки тепловых сетей'!F242="Надземная",1,0)))</f>
        <v>2</v>
      </c>
      <c r="F242" s="102">
        <f t="shared" si="32"/>
        <v>0.05</v>
      </c>
      <c r="G242" s="108">
        <f ca="1">IF(B242=0,0,YEAR(TODAY())-'Участки тепловых сетей'!E242)</f>
        <v>6</v>
      </c>
      <c r="H242" s="102">
        <f>IF(B242=0,0,'Участки тепловых сетей'!H242/1000)</f>
        <v>1.0000000000000001E-5</v>
      </c>
      <c r="I242" s="102">
        <f t="shared" si="33"/>
        <v>1</v>
      </c>
      <c r="J242" s="108">
        <f>IF(B242=0,0,'Участки тепловых сетей'!G242/1000)</f>
        <v>0.125</v>
      </c>
      <c r="K242" s="108">
        <f t="shared" ca="1" si="34"/>
        <v>1</v>
      </c>
      <c r="L242" s="109">
        <f t="shared" ca="1" si="35"/>
        <v>0.05</v>
      </c>
      <c r="M242" s="109">
        <f t="shared" ca="1" si="36"/>
        <v>5.0000000000000008E-7</v>
      </c>
      <c r="N242" s="110">
        <f t="shared" si="37"/>
        <v>7.4721243791773011</v>
      </c>
      <c r="O242" s="110">
        <f t="shared" si="38"/>
        <v>0.13383074869400158</v>
      </c>
      <c r="P242" s="111">
        <f ca="1">_xlfn.MAXIFS($S$4:$S$578,$B$4:$B$578,B242)</f>
        <v>1.0738830684903564</v>
      </c>
      <c r="Q242" s="112">
        <f t="shared" ca="1" si="39"/>
        <v>0.99999950000012505</v>
      </c>
      <c r="S242" s="112">
        <f ca="1">IF(B241=0,0,IF(B242=B241,S241+M242/O242,M242/O242+1))</f>
        <v>1.0000037360621896</v>
      </c>
    </row>
    <row r="243" spans="1:19" x14ac:dyDescent="0.25">
      <c r="A243" s="102">
        <v>240</v>
      </c>
      <c r="B243" s="102" t="str">
        <f>'Участки тепловых сетей'!B243</f>
        <v>Котельная «Администрация» с. Дивеево</v>
      </c>
      <c r="C243" s="102" t="str">
        <f>'Участки тепловых сетей'!C243</f>
        <v>Котельная «Администрация» с. Дивеево</v>
      </c>
      <c r="D243" s="102" t="str">
        <f>'Участки тепловых сетей'!D243</f>
        <v xml:space="preserve">ТК1 </v>
      </c>
      <c r="E243" s="102">
        <f>IF('Участки тепловых сетей'!F243="Подземная канальная или подвальная",2,IF('Участки тепловых сетей'!F243="Подземная бесканальная",2,IF('Участки тепловых сетей'!F243="Надземная",1,0)))</f>
        <v>2</v>
      </c>
      <c r="F243" s="102">
        <f t="shared" si="32"/>
        <v>0.05</v>
      </c>
      <c r="G243" s="108">
        <f ca="1">IF(B243=0,0,YEAR(TODAY())-'Участки тепловых сетей'!E243)</f>
        <v>6</v>
      </c>
      <c r="H243" s="102">
        <f>IF(B243=0,0,'Участки тепловых сетей'!H243/1000)</f>
        <v>3.2500000000000001E-2</v>
      </c>
      <c r="I243" s="102">
        <f t="shared" si="33"/>
        <v>1</v>
      </c>
      <c r="J243" s="108">
        <f>IF(B243=0,0,'Участки тепловых сетей'!G243/1000)</f>
        <v>0.1</v>
      </c>
      <c r="K243" s="108">
        <f t="shared" ca="1" si="34"/>
        <v>1</v>
      </c>
      <c r="L243" s="109">
        <f t="shared" ca="1" si="35"/>
        <v>0.05</v>
      </c>
      <c r="M243" s="109">
        <f t="shared" ca="1" si="36"/>
        <v>1.6250000000000001E-3</v>
      </c>
      <c r="N243" s="110">
        <f t="shared" si="37"/>
        <v>6.4003992435034274</v>
      </c>
      <c r="O243" s="110">
        <f t="shared" si="38"/>
        <v>0.15624025345216178</v>
      </c>
      <c r="P243" s="111">
        <f ca="1">_xlfn.MAXIFS($S$4:$S$578,$B$4:$B$578,B243)</f>
        <v>1.0738830684903564</v>
      </c>
      <c r="Q243" s="112">
        <f t="shared" ca="1" si="39"/>
        <v>0.99837631959762119</v>
      </c>
      <c r="S243" s="112">
        <f ca="1">IF(B242=0,0,IF(B243=B242,S242+M243/O243,M243/O243+1))</f>
        <v>1.0104043848328828</v>
      </c>
    </row>
    <row r="244" spans="1:19" x14ac:dyDescent="0.25">
      <c r="A244" s="102">
        <v>241</v>
      </c>
      <c r="B244" s="102" t="str">
        <f>'Участки тепловых сетей'!B244</f>
        <v>Котельная «Администрация» с. Дивеево</v>
      </c>
      <c r="C244" s="102" t="str">
        <f>'Участки тепловых сетей'!C244</f>
        <v>ТК1</v>
      </c>
      <c r="D244" s="102" t="str">
        <f>'Участки тепловых сетей'!D244</f>
        <v xml:space="preserve">ТК2 </v>
      </c>
      <c r="E244" s="102">
        <f>IF('Участки тепловых сетей'!F244="Подземная канальная или подвальная",2,IF('Участки тепловых сетей'!F244="Подземная бесканальная",2,IF('Участки тепловых сетей'!F244="Надземная",1,0)))</f>
        <v>2</v>
      </c>
      <c r="F244" s="102">
        <f t="shared" si="32"/>
        <v>0.05</v>
      </c>
      <c r="G244" s="108">
        <f ca="1">IF(B244=0,0,YEAR(TODAY())-'Участки тепловых сетей'!E244)</f>
        <v>6</v>
      </c>
      <c r="H244" s="102">
        <f>IF(B244=0,0,'Участки тепловых сетей'!H244/1000)</f>
        <v>9.5500000000000002E-2</v>
      </c>
      <c r="I244" s="102">
        <f t="shared" si="33"/>
        <v>1</v>
      </c>
      <c r="J244" s="108">
        <f>IF(B244=0,0,'Участки тепловых сетей'!G244/1000)</f>
        <v>0.1</v>
      </c>
      <c r="K244" s="108">
        <f t="shared" ca="1" si="34"/>
        <v>1</v>
      </c>
      <c r="L244" s="109">
        <f t="shared" ca="1" si="35"/>
        <v>0.05</v>
      </c>
      <c r="M244" s="109">
        <f t="shared" ca="1" si="36"/>
        <v>4.7750000000000006E-3</v>
      </c>
      <c r="N244" s="110">
        <f t="shared" si="37"/>
        <v>6.4003992435034274</v>
      </c>
      <c r="O244" s="110">
        <f t="shared" si="38"/>
        <v>0.15624025345216178</v>
      </c>
      <c r="P244" s="111">
        <f ca="1">_xlfn.MAXIFS($S$4:$S$578,$B$4:$B$578,B244)</f>
        <v>1.0738830684903564</v>
      </c>
      <c r="Q244" s="112">
        <f t="shared" ca="1" si="39"/>
        <v>0.99523638218864308</v>
      </c>
      <c r="S244" s="112">
        <f ca="1">IF(B243=0,0,IF(B244=B243,S243+M244/O244,M244/O244+1))</f>
        <v>1.0409662912206117</v>
      </c>
    </row>
    <row r="245" spans="1:19" x14ac:dyDescent="0.25">
      <c r="A245" s="102">
        <v>242</v>
      </c>
      <c r="B245" s="102" t="str">
        <f>'Участки тепловых сетей'!B245</f>
        <v>Котельная «Администрация» с. Дивеево</v>
      </c>
      <c r="C245" s="102" t="str">
        <f>'Участки тепловых сетей'!C245</f>
        <v>ТК2</v>
      </c>
      <c r="D245" s="102" t="str">
        <f>'Участки тепловых сетей'!D245</f>
        <v xml:space="preserve">ул. Октябрьская, 28 </v>
      </c>
      <c r="E245" s="102">
        <f>IF('Участки тепловых сетей'!F245="Подземная канальная или подвальная",2,IF('Участки тепловых сетей'!F245="Подземная бесканальная",2,IF('Участки тепловых сетей'!F245="Надземная",1,0)))</f>
        <v>2</v>
      </c>
      <c r="F245" s="102">
        <f t="shared" si="32"/>
        <v>0.05</v>
      </c>
      <c r="G245" s="108">
        <f ca="1">IF(B245=0,0,YEAR(TODAY())-'Участки тепловых сетей'!E245)</f>
        <v>6</v>
      </c>
      <c r="H245" s="102">
        <f>IF(B245=0,0,'Участки тепловых сетей'!H245/1000)</f>
        <v>1.2E-2</v>
      </c>
      <c r="I245" s="102">
        <f t="shared" si="33"/>
        <v>1</v>
      </c>
      <c r="J245" s="108">
        <f>IF(B245=0,0,'Участки тепловых сетей'!G245/1000)</f>
        <v>0.1</v>
      </c>
      <c r="K245" s="108">
        <f t="shared" ca="1" si="34"/>
        <v>1</v>
      </c>
      <c r="L245" s="109">
        <f t="shared" ca="1" si="35"/>
        <v>0.05</v>
      </c>
      <c r="M245" s="109">
        <f t="shared" ca="1" si="36"/>
        <v>6.0000000000000006E-4</v>
      </c>
      <c r="N245" s="110">
        <f t="shared" si="37"/>
        <v>6.4003992435034274</v>
      </c>
      <c r="O245" s="110">
        <f t="shared" si="38"/>
        <v>0.15624025345216178</v>
      </c>
      <c r="P245" s="111">
        <f ca="1">_xlfn.MAXIFS($S$4:$S$578,$B$4:$B$578,B245)</f>
        <v>1.0738830684903564</v>
      </c>
      <c r="Q245" s="112">
        <f t="shared" ca="1" si="39"/>
        <v>0.99940017996400543</v>
      </c>
      <c r="S245" s="112">
        <f ca="1">IF(B244=0,0,IF(B245=B244,S244+M245/O245,M245/O245+1))</f>
        <v>1.0448065307667138</v>
      </c>
    </row>
    <row r="246" spans="1:19" x14ac:dyDescent="0.25">
      <c r="A246" s="102">
        <v>243</v>
      </c>
      <c r="B246" s="102" t="str">
        <f>'Участки тепловых сетей'!B246</f>
        <v>Котельная «Администрация» с. Дивеево</v>
      </c>
      <c r="C246" s="102" t="str">
        <f>'Участки тепловых сетей'!C246</f>
        <v>Котельная «Администрация» с. Дивеево</v>
      </c>
      <c r="D246" s="102" t="str">
        <f>'Участки тепловых сетей'!D246</f>
        <v xml:space="preserve">ТК1-ГВС </v>
      </c>
      <c r="E246" s="102">
        <f>IF('Участки тепловых сетей'!F246="Подземная канальная или подвальная",2,IF('Участки тепловых сетей'!F246="Подземная бесканальная",2,IF('Участки тепловых сетей'!F246="Надземная",1,0)))</f>
        <v>2</v>
      </c>
      <c r="F246" s="102">
        <f t="shared" si="32"/>
        <v>0.05</v>
      </c>
      <c r="G246" s="108">
        <f ca="1">IF(B246=0,0,YEAR(TODAY())-'Участки тепловых сетей'!E246)</f>
        <v>6</v>
      </c>
      <c r="H246" s="102">
        <f>IF(B246=0,0,'Участки тепловых сетей'!H246/1000)</f>
        <v>3.2500000000000001E-2</v>
      </c>
      <c r="I246" s="102">
        <f t="shared" si="33"/>
        <v>1</v>
      </c>
      <c r="J246" s="108">
        <f>IF(B246=0,0,'Участки тепловых сетей'!G246/1000)</f>
        <v>0.04</v>
      </c>
      <c r="K246" s="108">
        <f t="shared" ca="1" si="34"/>
        <v>1</v>
      </c>
      <c r="L246" s="109">
        <f t="shared" ca="1" si="35"/>
        <v>0.05</v>
      </c>
      <c r="M246" s="109">
        <f t="shared" ca="1" si="36"/>
        <v>1.6250000000000001E-3</v>
      </c>
      <c r="N246" s="110">
        <f t="shared" si="37"/>
        <v>4.0723772341167406</v>
      </c>
      <c r="O246" s="110">
        <f t="shared" si="38"/>
        <v>0.24555681915280383</v>
      </c>
      <c r="P246" s="111">
        <f ca="1">_xlfn.MAXIFS($S$4:$S$578,$B$4:$B$578,B246)</f>
        <v>1.0738830684903564</v>
      </c>
      <c r="Q246" s="112">
        <f t="shared" ca="1" si="39"/>
        <v>0.99837631959762119</v>
      </c>
      <c r="S246" s="112">
        <f ca="1">IF(B245=0,0,IF(B246=B245,S245+M246/O246,M246/O246+1))</f>
        <v>1.0514241437721534</v>
      </c>
    </row>
    <row r="247" spans="1:19" x14ac:dyDescent="0.25">
      <c r="A247" s="102">
        <v>244</v>
      </c>
      <c r="B247" s="102" t="str">
        <f>'Участки тепловых сетей'!B247</f>
        <v>Котельная «Администрация» с. Дивеево</v>
      </c>
      <c r="C247" s="102" t="str">
        <f>'Участки тепловых сетей'!C247</f>
        <v>ТК1-ГВС</v>
      </c>
      <c r="D247" s="102" t="str">
        <f>'Участки тепловых сетей'!D247</f>
        <v xml:space="preserve">ТК2-ГВС </v>
      </c>
      <c r="E247" s="102">
        <f>IF('Участки тепловых сетей'!F247="Подземная канальная или подвальная",2,IF('Участки тепловых сетей'!F247="Подземная бесканальная",2,IF('Участки тепловых сетей'!F247="Надземная",1,0)))</f>
        <v>2</v>
      </c>
      <c r="F247" s="102">
        <f t="shared" si="32"/>
        <v>0.05</v>
      </c>
      <c r="G247" s="108">
        <f ca="1">IF(B247=0,0,YEAR(TODAY())-'Участки тепловых сетей'!E247)</f>
        <v>6</v>
      </c>
      <c r="H247" s="102">
        <f>IF(B247=0,0,'Участки тепловых сетей'!H247/1000)</f>
        <v>9.5500000000000002E-2</v>
      </c>
      <c r="I247" s="102">
        <f t="shared" si="33"/>
        <v>1</v>
      </c>
      <c r="J247" s="108">
        <f>IF(B247=0,0,'Участки тепловых сетей'!G247/1000)</f>
        <v>0.04</v>
      </c>
      <c r="K247" s="108">
        <f t="shared" ca="1" si="34"/>
        <v>1</v>
      </c>
      <c r="L247" s="109">
        <f t="shared" ca="1" si="35"/>
        <v>0.05</v>
      </c>
      <c r="M247" s="109">
        <f t="shared" ca="1" si="36"/>
        <v>4.7750000000000006E-3</v>
      </c>
      <c r="N247" s="110">
        <f t="shared" si="37"/>
        <v>4.0723772341167406</v>
      </c>
      <c r="O247" s="110">
        <f t="shared" si="38"/>
        <v>0.24555681915280383</v>
      </c>
      <c r="P247" s="111">
        <f ca="1">_xlfn.MAXIFS($S$4:$S$578,$B$4:$B$578,B247)</f>
        <v>1.0738830684903564</v>
      </c>
      <c r="Q247" s="112">
        <f t="shared" ca="1" si="39"/>
        <v>0.99523638218864308</v>
      </c>
      <c r="S247" s="112">
        <f ca="1">IF(B246=0,0,IF(B247=B246,S246+M247/O247,M247/O247+1))</f>
        <v>1.0708697450650608</v>
      </c>
    </row>
    <row r="248" spans="1:19" x14ac:dyDescent="0.25">
      <c r="A248" s="102">
        <v>245</v>
      </c>
      <c r="B248" s="102" t="str">
        <f>'Участки тепловых сетей'!B248</f>
        <v>Котельная «Администрация» с. Дивеево</v>
      </c>
      <c r="C248" s="102" t="str">
        <f>'Участки тепловых сетей'!C248</f>
        <v>ТК2-ГВС</v>
      </c>
      <c r="D248" s="102" t="str">
        <f>'Участки тепловых сетей'!D248</f>
        <v xml:space="preserve">ул. Октябрьская, 28 </v>
      </c>
      <c r="E248" s="102">
        <f>IF('Участки тепловых сетей'!F248="Подземная канальная или подвальная",2,IF('Участки тепловых сетей'!F248="Подземная бесканальная",2,IF('Участки тепловых сетей'!F248="Надземная",1,0)))</f>
        <v>2</v>
      </c>
      <c r="F248" s="102">
        <f t="shared" si="32"/>
        <v>0.05</v>
      </c>
      <c r="G248" s="108">
        <f ca="1">IF(B248=0,0,YEAR(TODAY())-'Участки тепловых сетей'!E248)</f>
        <v>6</v>
      </c>
      <c r="H248" s="102">
        <f>IF(B248=0,0,'Участки тепловых сетей'!H248/1000)</f>
        <v>1.2E-2</v>
      </c>
      <c r="I248" s="102">
        <f t="shared" si="33"/>
        <v>1</v>
      </c>
      <c r="J248" s="108">
        <f>IF(B248=0,0,'Участки тепловых сетей'!G248/1000)</f>
        <v>0.04</v>
      </c>
      <c r="K248" s="108">
        <f t="shared" ca="1" si="34"/>
        <v>1</v>
      </c>
      <c r="L248" s="109">
        <f t="shared" ca="1" si="35"/>
        <v>0.05</v>
      </c>
      <c r="M248" s="109">
        <f t="shared" ca="1" si="36"/>
        <v>6.0000000000000006E-4</v>
      </c>
      <c r="N248" s="110">
        <f t="shared" si="37"/>
        <v>4.0723772341167406</v>
      </c>
      <c r="O248" s="110">
        <f t="shared" si="38"/>
        <v>0.24555681915280383</v>
      </c>
      <c r="P248" s="111">
        <f ca="1">_xlfn.MAXIFS($S$4:$S$578,$B$4:$B$578,B248)</f>
        <v>1.0738830684903564</v>
      </c>
      <c r="Q248" s="112">
        <f t="shared" ca="1" si="39"/>
        <v>0.99940017996400543</v>
      </c>
      <c r="S248" s="112">
        <f ca="1">IF(B247=0,0,IF(B248=B247,S247+M248/O248,M248/O248+1))</f>
        <v>1.0733131714055308</v>
      </c>
    </row>
    <row r="249" spans="1:19" x14ac:dyDescent="0.25">
      <c r="A249" s="102">
        <v>246</v>
      </c>
      <c r="B249" s="102" t="str">
        <f>'Участки тепловых сетей'!B249</f>
        <v>Котельная «Администрация» с. Дивеево</v>
      </c>
      <c r="C249" s="102" t="str">
        <f>'Участки тепловых сетей'!C249</f>
        <v>Котельная «Администрация» с. Дивеево</v>
      </c>
      <c r="D249" s="102" t="str">
        <f>'Участки тепловых сетей'!D249</f>
        <v>ул. Октябрьская, 28г</v>
      </c>
      <c r="E249" s="102">
        <f>IF('Участки тепловых сетей'!F249="Подземная канальная или подвальная",2,IF('Участки тепловых сетей'!F249="Подземная бесканальная",2,IF('Участки тепловых сетей'!F249="Надземная",1,0)))</f>
        <v>2</v>
      </c>
      <c r="F249" s="102">
        <f t="shared" si="32"/>
        <v>0.05</v>
      </c>
      <c r="G249" s="108">
        <f ca="1">IF(B249=0,0,YEAR(TODAY())-'Участки тепловых сетей'!E249)</f>
        <v>6</v>
      </c>
      <c r="H249" s="102">
        <f>IF(B249=0,0,'Участки тепловых сетей'!H249/1000)</f>
        <v>3.0000000000000001E-3</v>
      </c>
      <c r="I249" s="102">
        <f t="shared" si="33"/>
        <v>1</v>
      </c>
      <c r="J249" s="108">
        <f>IF(B249=0,0,'Участки тепловых сетей'!G249/1000)</f>
        <v>3.2000000000000001E-2</v>
      </c>
      <c r="K249" s="108">
        <f t="shared" ca="1" si="34"/>
        <v>1</v>
      </c>
      <c r="L249" s="109">
        <f t="shared" ca="1" si="35"/>
        <v>0.05</v>
      </c>
      <c r="M249" s="109">
        <f t="shared" ca="1" si="36"/>
        <v>1.5000000000000001E-4</v>
      </c>
      <c r="N249" s="110">
        <f t="shared" si="37"/>
        <v>3.7993138988372586</v>
      </c>
      <c r="O249" s="110">
        <f t="shared" si="38"/>
        <v>0.26320541724810886</v>
      </c>
      <c r="P249" s="111">
        <f ca="1">_xlfn.MAXIFS($S$4:$S$578,$B$4:$B$578,B249)</f>
        <v>1.0738830684903564</v>
      </c>
      <c r="Q249" s="112">
        <f t="shared" ca="1" si="39"/>
        <v>0.99985001124943751</v>
      </c>
      <c r="S249" s="112">
        <f ca="1">IF(B248=0,0,IF(B249=B248,S248+M249/O249,M249/O249+1))</f>
        <v>1.0738830684903564</v>
      </c>
    </row>
    <row r="250" spans="1:19" ht="48" x14ac:dyDescent="0.25">
      <c r="A250" s="102">
        <v>247</v>
      </c>
      <c r="B250" s="102" t="str">
        <f>'Участки тепловых сетей'!B250</f>
        <v xml:space="preserve">Блочная котельная для Центра культурного развития и автостанции с. Дивеево </v>
      </c>
      <c r="C250" s="102" t="str">
        <f>'Участки тепловых сетей'!C250</f>
        <v xml:space="preserve">Блочная котельная для Центра культурного развития и автостанции с. Дивеево </v>
      </c>
      <c r="D250" s="102" t="str">
        <f>'Участки тепловых сетей'!D250</f>
        <v xml:space="preserve">Блочная котельная для Центра культурного развития и автостанции с. Дивеево </v>
      </c>
      <c r="E250" s="102">
        <f>IF('Участки тепловых сетей'!F250="Подземная канальная или подвальная",2,IF('Участки тепловых сетей'!F250="Подземная бесканальная",2,IF('Участки тепловых сетей'!F250="Надземная",1,0)))</f>
        <v>2</v>
      </c>
      <c r="F250" s="102">
        <f t="shared" si="32"/>
        <v>0.05</v>
      </c>
      <c r="G250" s="108">
        <f ca="1">IF(B250=0,0,YEAR(TODAY())-'Участки тепловых сетей'!E250)</f>
        <v>2</v>
      </c>
      <c r="H250" s="102">
        <f>IF(B250=0,0,'Участки тепловых сетей'!H250/1000)</f>
        <v>1.0000000000000001E-5</v>
      </c>
      <c r="I250" s="102">
        <f t="shared" si="33"/>
        <v>1</v>
      </c>
      <c r="J250" s="108">
        <f>IF(B250=0,0,'Участки тепловых сетей'!G250/1000)</f>
        <v>0.125</v>
      </c>
      <c r="K250" s="108">
        <f t="shared" ca="1" si="34"/>
        <v>0.8</v>
      </c>
      <c r="L250" s="109">
        <f t="shared" ca="1" si="35"/>
        <v>6.8986483073060739E-2</v>
      </c>
      <c r="M250" s="109">
        <f t="shared" ca="1" si="36"/>
        <v>6.8986483073060748E-7</v>
      </c>
      <c r="N250" s="110">
        <f t="shared" si="37"/>
        <v>7.4721243791773011</v>
      </c>
      <c r="O250" s="110">
        <f t="shared" si="38"/>
        <v>0.13383074869400158</v>
      </c>
      <c r="P250" s="111">
        <f ca="1">_xlfn.MAXIFS($S$4:$S$578,$B$4:$B$578,B250)</f>
        <v>1.1776773027638958</v>
      </c>
      <c r="Q250" s="112">
        <f t="shared" ca="1" si="39"/>
        <v>0.99999931013540722</v>
      </c>
      <c r="S250" s="112">
        <f ca="1">IF(B249=0,0,IF(B250=B249,S249+M250/O250,M250/O250+1))</f>
        <v>1.00000515475582</v>
      </c>
    </row>
    <row r="251" spans="1:19" ht="24" x14ac:dyDescent="0.25">
      <c r="A251" s="102">
        <v>248</v>
      </c>
      <c r="B251" s="102" t="str">
        <f>'Участки тепловых сетей'!B251</f>
        <v xml:space="preserve">Блочная котельная для Центра культурного развития и автостанции с. Дивеево </v>
      </c>
      <c r="C251" s="102" t="str">
        <f>'Участки тепловых сетей'!C251</f>
        <v>Блочная котельная</v>
      </c>
      <c r="D251" s="102" t="str">
        <f>'Участки тепловых сетей'!D251</f>
        <v xml:space="preserve">ТК1 </v>
      </c>
      <c r="E251" s="102">
        <f>IF('Участки тепловых сетей'!F251="Подземная канальная или подвальная",2,IF('Участки тепловых сетей'!F251="Подземная бесканальная",2,IF('Участки тепловых сетей'!F251="Надземная",1,0)))</f>
        <v>2</v>
      </c>
      <c r="F251" s="102">
        <f t="shared" si="32"/>
        <v>0.05</v>
      </c>
      <c r="G251" s="108">
        <f ca="1">IF(B251=0,0,YEAR(TODAY())-'Участки тепловых сетей'!E251)</f>
        <v>2</v>
      </c>
      <c r="H251" s="102">
        <f>IF(B251=0,0,'Участки тепловых сетей'!H251/1000)</f>
        <v>3.6999999999999998E-2</v>
      </c>
      <c r="I251" s="102">
        <f t="shared" si="33"/>
        <v>1</v>
      </c>
      <c r="J251" s="108">
        <f>IF(B251=0,0,'Участки тепловых сетей'!G251/1000)</f>
        <v>0.125</v>
      </c>
      <c r="K251" s="108">
        <f t="shared" ca="1" si="34"/>
        <v>0.8</v>
      </c>
      <c r="L251" s="109">
        <f t="shared" ca="1" si="35"/>
        <v>6.8986483073060739E-2</v>
      </c>
      <c r="M251" s="109">
        <f t="shared" ca="1" si="36"/>
        <v>2.5524998737032471E-3</v>
      </c>
      <c r="N251" s="110">
        <f t="shared" si="37"/>
        <v>7.4721243791773011</v>
      </c>
      <c r="O251" s="110">
        <f t="shared" si="38"/>
        <v>0.13383074869400158</v>
      </c>
      <c r="P251" s="111">
        <f ca="1">_xlfn.MAXIFS($S$4:$S$578,$B$4:$B$578,B251)</f>
        <v>1.1776773027638958</v>
      </c>
      <c r="Q251" s="112">
        <f t="shared" ca="1" si="39"/>
        <v>0.99745075498416902</v>
      </c>
      <c r="S251" s="112">
        <f ca="1">IF(B250=0,0,IF(B251=B250,S250+M251/O251,M251/O251+1))</f>
        <v>1.0190777512899649</v>
      </c>
    </row>
    <row r="252" spans="1:19" ht="24" x14ac:dyDescent="0.25">
      <c r="A252" s="102">
        <v>249</v>
      </c>
      <c r="B252" s="102" t="str">
        <f>'Участки тепловых сетей'!B252</f>
        <v xml:space="preserve">Блочная котельная для Центра культурного развития и автостанции с. Дивеево </v>
      </c>
      <c r="C252" s="102" t="str">
        <f>'Участки тепловых сетей'!C252</f>
        <v>ТК1</v>
      </c>
      <c r="D252" s="102" t="str">
        <f>'Участки тепловых сетей'!D252</f>
        <v xml:space="preserve">ШКр1-ТК1 </v>
      </c>
      <c r="E252" s="102">
        <f>IF('Участки тепловых сетей'!F252="Подземная канальная или подвальная",2,IF('Участки тепловых сетей'!F252="Подземная бесканальная",2,IF('Участки тепловых сетей'!F252="Надземная",1,0)))</f>
        <v>2</v>
      </c>
      <c r="F252" s="102">
        <f t="shared" si="32"/>
        <v>0.05</v>
      </c>
      <c r="G252" s="108">
        <f ca="1">IF(B252=0,0,YEAR(TODAY())-'Участки тепловых сетей'!E252)</f>
        <v>2</v>
      </c>
      <c r="H252" s="102">
        <f>IF(B252=0,0,'Участки тепловых сетей'!H252/1000)</f>
        <v>1.0000000000000001E-5</v>
      </c>
      <c r="I252" s="102">
        <f t="shared" si="33"/>
        <v>1</v>
      </c>
      <c r="J252" s="108">
        <f>IF(B252=0,0,'Участки тепловых сетей'!G252/1000)</f>
        <v>0.1</v>
      </c>
      <c r="K252" s="108">
        <f t="shared" ca="1" si="34"/>
        <v>0.8</v>
      </c>
      <c r="L252" s="109">
        <f t="shared" ca="1" si="35"/>
        <v>6.8986483073060739E-2</v>
      </c>
      <c r="M252" s="109">
        <f t="shared" ca="1" si="36"/>
        <v>6.8986483073060748E-7</v>
      </c>
      <c r="N252" s="110">
        <f t="shared" si="37"/>
        <v>6.4003992435034274</v>
      </c>
      <c r="O252" s="110">
        <f t="shared" si="38"/>
        <v>0.15624025345216178</v>
      </c>
      <c r="P252" s="111">
        <f ca="1">_xlfn.MAXIFS($S$4:$S$578,$B$4:$B$578,B252)</f>
        <v>1.1776773027638958</v>
      </c>
      <c r="Q252" s="112">
        <f t="shared" ca="1" si="39"/>
        <v>0.99999931013540722</v>
      </c>
      <c r="S252" s="112">
        <f ca="1">IF(B251=0,0,IF(B252=B251,S251+M252/O252,M252/O252+1))</f>
        <v>1.0190821667003056</v>
      </c>
    </row>
    <row r="253" spans="1:19" ht="24" x14ac:dyDescent="0.25">
      <c r="A253" s="102">
        <v>250</v>
      </c>
      <c r="B253" s="102" t="str">
        <f>'Участки тепловых сетей'!B253</f>
        <v xml:space="preserve">Блочная котельная для Центра культурного развития и автостанции с. Дивеево </v>
      </c>
      <c r="C253" s="102" t="str">
        <f>'Участки тепловых сетей'!C253</f>
        <v>ШКр1-ТК1</v>
      </c>
      <c r="D253" s="102" t="str">
        <f>'Участки тепловых сетей'!D253</f>
        <v xml:space="preserve">ул. Пролетарская, 2 </v>
      </c>
      <c r="E253" s="102">
        <f>IF('Участки тепловых сетей'!F253="Подземная канальная или подвальная",2,IF('Участки тепловых сетей'!F253="Подземная бесканальная",2,IF('Участки тепловых сетей'!F253="Надземная",1,0)))</f>
        <v>2</v>
      </c>
      <c r="F253" s="102">
        <f t="shared" si="32"/>
        <v>0.05</v>
      </c>
      <c r="G253" s="108">
        <f ca="1">IF(B253=0,0,YEAR(TODAY())-'Участки тепловых сетей'!E253)</f>
        <v>2</v>
      </c>
      <c r="H253" s="102">
        <f>IF(B253=0,0,'Участки тепловых сетей'!H253/1000)</f>
        <v>7.6999999999999999E-2</v>
      </c>
      <c r="I253" s="102">
        <f t="shared" si="33"/>
        <v>1</v>
      </c>
      <c r="J253" s="108">
        <f>IF(B253=0,0,'Участки тепловых сетей'!G253/1000)</f>
        <v>0.1</v>
      </c>
      <c r="K253" s="108">
        <f t="shared" ca="1" si="34"/>
        <v>0.8</v>
      </c>
      <c r="L253" s="109">
        <f t="shared" ca="1" si="35"/>
        <v>6.8986483073060739E-2</v>
      </c>
      <c r="M253" s="109">
        <f t="shared" ca="1" si="36"/>
        <v>5.3119591966256765E-3</v>
      </c>
      <c r="N253" s="110">
        <f t="shared" si="37"/>
        <v>6.4003992435034274</v>
      </c>
      <c r="O253" s="110">
        <f t="shared" si="38"/>
        <v>0.15624025345216178</v>
      </c>
      <c r="P253" s="111">
        <f ca="1">_xlfn.MAXIFS($S$4:$S$578,$B$4:$B$578,B253)</f>
        <v>1.1776773027638958</v>
      </c>
      <c r="Q253" s="112">
        <f t="shared" ca="1" si="39"/>
        <v>0.99470212431058758</v>
      </c>
      <c r="S253" s="112">
        <f ca="1">IF(B252=0,0,IF(B253=B252,S252+M253/O253,M253/O253+1))</f>
        <v>1.0530808263239098</v>
      </c>
    </row>
    <row r="254" spans="1:19" ht="24" x14ac:dyDescent="0.25">
      <c r="A254" s="102">
        <v>251</v>
      </c>
      <c r="B254" s="102" t="str">
        <f>'Участки тепловых сетей'!B254</f>
        <v xml:space="preserve">Блочная котельная для Центра культурного развития и автостанции с. Дивеево </v>
      </c>
      <c r="C254" s="102" t="str">
        <f>'Участки тепловых сетей'!C254</f>
        <v>ТК1</v>
      </c>
      <c r="D254" s="102" t="str">
        <f>'Участки тепловых сетей'!D254</f>
        <v xml:space="preserve">ШКр2-ТК1 </v>
      </c>
      <c r="E254" s="102">
        <f>IF('Участки тепловых сетей'!F254="Подземная канальная или подвальная",2,IF('Участки тепловых сетей'!F254="Подземная бесканальная",2,IF('Участки тепловых сетей'!F254="Надземная",1,0)))</f>
        <v>2</v>
      </c>
      <c r="F254" s="102">
        <f t="shared" si="32"/>
        <v>0.05</v>
      </c>
      <c r="G254" s="108">
        <f ca="1">IF(B254=0,0,YEAR(TODAY())-'Участки тепловых сетей'!E254)</f>
        <v>2</v>
      </c>
      <c r="H254" s="102">
        <f>IF(B254=0,0,'Участки тепловых сетей'!H254/1000)</f>
        <v>1.0000000000000001E-5</v>
      </c>
      <c r="I254" s="102">
        <f t="shared" si="33"/>
        <v>1</v>
      </c>
      <c r="J254" s="108">
        <f>IF(B254=0,0,'Участки тепловых сетей'!G254/1000)</f>
        <v>6.9000000000000006E-2</v>
      </c>
      <c r="K254" s="108">
        <f t="shared" ca="1" si="34"/>
        <v>0.8</v>
      </c>
      <c r="L254" s="109">
        <f t="shared" ca="1" si="35"/>
        <v>6.8986483073060739E-2</v>
      </c>
      <c r="M254" s="109">
        <f t="shared" ca="1" si="36"/>
        <v>6.8986483073060748E-7</v>
      </c>
      <c r="N254" s="110">
        <f t="shared" si="37"/>
        <v>5.1461143813219747</v>
      </c>
      <c r="O254" s="110">
        <f t="shared" si="38"/>
        <v>0.1943213706305362</v>
      </c>
      <c r="P254" s="111">
        <f ca="1">_xlfn.MAXIFS($S$4:$S$578,$B$4:$B$578,B254)</f>
        <v>1.1776773027638958</v>
      </c>
      <c r="Q254" s="112">
        <f t="shared" ca="1" si="39"/>
        <v>0.99999931013540722</v>
      </c>
      <c r="S254" s="112">
        <f ca="1">IF(B253=0,0,IF(B254=B253,S253+M254/O254,M254/O254+1))</f>
        <v>1.0530843764472364</v>
      </c>
    </row>
    <row r="255" spans="1:19" ht="24" x14ac:dyDescent="0.25">
      <c r="A255" s="102">
        <v>252</v>
      </c>
      <c r="B255" s="102" t="str">
        <f>'Участки тепловых сетей'!B255</f>
        <v xml:space="preserve">Блочная котельная для Центра культурного развития и автостанции с. Дивеево </v>
      </c>
      <c r="C255" s="102" t="str">
        <f>'Участки тепловых сетей'!C255</f>
        <v>ШКр2-ТК1</v>
      </c>
      <c r="D255" s="102" t="str">
        <f>'Участки тепловых сетей'!D255</f>
        <v xml:space="preserve">ТК2 </v>
      </c>
      <c r="E255" s="102">
        <f>IF('Участки тепловых сетей'!F255="Подземная канальная или подвальная",2,IF('Участки тепловых сетей'!F255="Подземная бесканальная",2,IF('Участки тепловых сетей'!F255="Надземная",1,0)))</f>
        <v>2</v>
      </c>
      <c r="F255" s="102">
        <f t="shared" si="32"/>
        <v>0.05</v>
      </c>
      <c r="G255" s="108">
        <f ca="1">IF(B255=0,0,YEAR(TODAY())-'Участки тепловых сетей'!E255)</f>
        <v>2</v>
      </c>
      <c r="H255" s="102">
        <f>IF(B255=0,0,'Участки тепловых сетей'!H255/1000)</f>
        <v>0.128</v>
      </c>
      <c r="I255" s="102">
        <f t="shared" si="33"/>
        <v>1</v>
      </c>
      <c r="J255" s="108">
        <f>IF(B255=0,0,'Участки тепловых сетей'!G255/1000)</f>
        <v>6.9000000000000006E-2</v>
      </c>
      <c r="K255" s="108">
        <f t="shared" ca="1" si="34"/>
        <v>0.8</v>
      </c>
      <c r="L255" s="109">
        <f t="shared" ca="1" si="35"/>
        <v>6.8986483073060739E-2</v>
      </c>
      <c r="M255" s="109">
        <f t="shared" ca="1" si="36"/>
        <v>8.8302698333517747E-3</v>
      </c>
      <c r="N255" s="110">
        <f t="shared" si="37"/>
        <v>5.1461143813219747</v>
      </c>
      <c r="O255" s="110">
        <f t="shared" si="38"/>
        <v>0.1943213706305362</v>
      </c>
      <c r="P255" s="111">
        <f ca="1">_xlfn.MAXIFS($S$4:$S$578,$B$4:$B$578,B255)</f>
        <v>1.1776773027638958</v>
      </c>
      <c r="Q255" s="112">
        <f t="shared" ca="1" si="39"/>
        <v>0.99120860249744447</v>
      </c>
      <c r="S255" s="112">
        <f ca="1">IF(B254=0,0,IF(B255=B254,S254+M255/O255,M255/O255+1))</f>
        <v>1.0985259550276016</v>
      </c>
    </row>
    <row r="256" spans="1:19" ht="24" x14ac:dyDescent="0.25">
      <c r="A256" s="102">
        <v>253</v>
      </c>
      <c r="B256" s="102" t="str">
        <f>'Участки тепловых сетей'!B256</f>
        <v xml:space="preserve">Блочная котельная для Центра культурного развития и автостанции с. Дивеево </v>
      </c>
      <c r="C256" s="102" t="str">
        <f>'Участки тепловых сетей'!C256</f>
        <v>ТК2</v>
      </c>
      <c r="D256" s="102" t="str">
        <f>'Участки тепловых сетей'!D256</f>
        <v xml:space="preserve">ул. Пролетарская, 4 </v>
      </c>
      <c r="E256" s="102">
        <f>IF('Участки тепловых сетей'!F256="Подземная канальная или подвальная",2,IF('Участки тепловых сетей'!F256="Подземная бесканальная",2,IF('Участки тепловых сетей'!F256="Надземная",1,0)))</f>
        <v>2</v>
      </c>
      <c r="F256" s="102">
        <f t="shared" si="32"/>
        <v>0.05</v>
      </c>
      <c r="G256" s="108">
        <f ca="1">IF(B256=0,0,YEAR(TODAY())-'Участки тепловых сетей'!E256)</f>
        <v>2</v>
      </c>
      <c r="H256" s="102">
        <f>IF(B256=0,0,'Участки тепловых сетей'!H256/1000)</f>
        <v>8.0000000000000002E-3</v>
      </c>
      <c r="I256" s="102">
        <f t="shared" si="33"/>
        <v>1</v>
      </c>
      <c r="J256" s="108">
        <f>IF(B256=0,0,'Участки тепловых сетей'!G256/1000)</f>
        <v>6.9000000000000006E-2</v>
      </c>
      <c r="K256" s="108">
        <f t="shared" ca="1" si="34"/>
        <v>0.8</v>
      </c>
      <c r="L256" s="109">
        <f t="shared" ca="1" si="35"/>
        <v>6.8986483073060739E-2</v>
      </c>
      <c r="M256" s="109">
        <f t="shared" ca="1" si="36"/>
        <v>5.5189186458448592E-4</v>
      </c>
      <c r="N256" s="110">
        <f t="shared" si="37"/>
        <v>5.1461143813219747</v>
      </c>
      <c r="O256" s="110">
        <f t="shared" si="38"/>
        <v>0.1943213706305362</v>
      </c>
      <c r="P256" s="111">
        <f ca="1">_xlfn.MAXIFS($S$4:$S$578,$B$4:$B$578,B256)</f>
        <v>1.1776773027638958</v>
      </c>
      <c r="Q256" s="112">
        <f t="shared" ca="1" si="39"/>
        <v>0.99944826039971812</v>
      </c>
      <c r="S256" s="112">
        <f ca="1">IF(B255=0,0,IF(B256=B255,S255+M256/O256,M256/O256+1))</f>
        <v>1.1013660536888745</v>
      </c>
    </row>
    <row r="257" spans="1:19" ht="24" x14ac:dyDescent="0.25">
      <c r="A257" s="102">
        <v>254</v>
      </c>
      <c r="B257" s="102" t="str">
        <f>'Участки тепловых сетей'!B257</f>
        <v xml:space="preserve">Блочная котельная для Центра культурного развития и автостанции с. Дивеево </v>
      </c>
      <c r="C257" s="102" t="str">
        <f>'Участки тепловых сетей'!C257</f>
        <v>ТК2</v>
      </c>
      <c r="D257" s="102" t="str">
        <f>'Участки тепловых сетей'!D257</f>
        <v xml:space="preserve">ШКр3-ТК2 </v>
      </c>
      <c r="E257" s="102">
        <f>IF('Участки тепловых сетей'!F257="Подземная канальная или подвальная",2,IF('Участки тепловых сетей'!F257="Подземная бесканальная",2,IF('Участки тепловых сетей'!F257="Надземная",1,0)))</f>
        <v>2</v>
      </c>
      <c r="F257" s="102">
        <f t="shared" si="32"/>
        <v>0.05</v>
      </c>
      <c r="G257" s="108">
        <f ca="1">IF(B257=0,0,YEAR(TODAY())-'Участки тепловых сетей'!E257)</f>
        <v>2</v>
      </c>
      <c r="H257" s="102">
        <f>IF(B257=0,0,'Участки тепловых сетей'!H257/1000)</f>
        <v>1.0000000000000001E-5</v>
      </c>
      <c r="I257" s="102">
        <f t="shared" si="33"/>
        <v>1</v>
      </c>
      <c r="J257" s="108">
        <f>IF(B257=0,0,'Участки тепловых сетей'!G257/1000)</f>
        <v>5.0999999999999997E-2</v>
      </c>
      <c r="K257" s="108">
        <f t="shared" ca="1" si="34"/>
        <v>0.8</v>
      </c>
      <c r="L257" s="109">
        <f t="shared" ca="1" si="35"/>
        <v>6.8986483073060739E-2</v>
      </c>
      <c r="M257" s="109">
        <f t="shared" ca="1" si="36"/>
        <v>6.8986483073060748E-7</v>
      </c>
      <c r="N257" s="110">
        <f t="shared" si="37"/>
        <v>4.4658198822924025</v>
      </c>
      <c r="O257" s="110">
        <f t="shared" si="38"/>
        <v>0.2239230480309202</v>
      </c>
      <c r="P257" s="111">
        <f ca="1">_xlfn.MAXIFS($S$4:$S$578,$B$4:$B$578,B257)</f>
        <v>1.1776773027638958</v>
      </c>
      <c r="Q257" s="112">
        <f t="shared" ca="1" si="39"/>
        <v>0.99999931013540722</v>
      </c>
      <c r="S257" s="112">
        <f ca="1">IF(B256=0,0,IF(B257=B256,S256+M257/O257,M257/O257+1))</f>
        <v>1.1013691345009518</v>
      </c>
    </row>
    <row r="258" spans="1:19" ht="24" x14ac:dyDescent="0.25">
      <c r="A258" s="102">
        <v>255</v>
      </c>
      <c r="B258" s="102" t="str">
        <f>'Участки тепловых сетей'!B258</f>
        <v xml:space="preserve">Блочная котельная для Центра культурного развития и автостанции с. Дивеево </v>
      </c>
      <c r="C258" s="102" t="str">
        <f>'Участки тепловых сетей'!C258</f>
        <v>ШКр3-ТК2</v>
      </c>
      <c r="D258" s="102" t="str">
        <f>'Участки тепловых сетей'!D258</f>
        <v xml:space="preserve">ул. Пролетарская, 6 </v>
      </c>
      <c r="E258" s="102">
        <f>IF('Участки тепловых сетей'!F258="Подземная канальная или подвальная",2,IF('Участки тепловых сетей'!F258="Подземная бесканальная",2,IF('Участки тепловых сетей'!F258="Надземная",1,0)))</f>
        <v>2</v>
      </c>
      <c r="F258" s="102">
        <f t="shared" si="32"/>
        <v>0.05</v>
      </c>
      <c r="G258" s="108">
        <f ca="1">IF(B258=0,0,YEAR(TODAY())-'Участки тепловых сетей'!E258)</f>
        <v>2</v>
      </c>
      <c r="H258" s="102">
        <f>IF(B258=0,0,'Участки тепловых сетей'!H258/1000)</f>
        <v>3.5000000000000003E-2</v>
      </c>
      <c r="I258" s="102">
        <f t="shared" si="33"/>
        <v>1</v>
      </c>
      <c r="J258" s="108">
        <f>IF(B258=0,0,'Участки тепловых сетей'!G258/1000)</f>
        <v>5.0999999999999997E-2</v>
      </c>
      <c r="K258" s="108">
        <f t="shared" ca="1" si="34"/>
        <v>0.8</v>
      </c>
      <c r="L258" s="109">
        <f t="shared" ca="1" si="35"/>
        <v>6.8986483073060739E-2</v>
      </c>
      <c r="M258" s="109">
        <f t="shared" ca="1" si="36"/>
        <v>2.414526907557126E-3</v>
      </c>
      <c r="N258" s="110">
        <f t="shared" si="37"/>
        <v>4.4658198822924025</v>
      </c>
      <c r="O258" s="110">
        <f t="shared" si="38"/>
        <v>0.2239230480309202</v>
      </c>
      <c r="P258" s="111">
        <f ca="1">_xlfn.MAXIFS($S$4:$S$578,$B$4:$B$578,B258)</f>
        <v>1.1776773027638958</v>
      </c>
      <c r="Q258" s="112">
        <f t="shared" ca="1" si="39"/>
        <v>0.99758838571786079</v>
      </c>
      <c r="S258" s="112">
        <f ca="1">IF(B257=0,0,IF(B258=B257,S257+M258/O258,M258/O258+1))</f>
        <v>1.1121519767710504</v>
      </c>
    </row>
    <row r="259" spans="1:19" ht="24" x14ac:dyDescent="0.25">
      <c r="A259" s="102">
        <v>256</v>
      </c>
      <c r="B259" s="102" t="str">
        <f>'Участки тепловых сетей'!B259</f>
        <v xml:space="preserve">Блочная котельная для Центра культурного развития и автостанции с. Дивеево </v>
      </c>
      <c r="C259" s="102" t="str">
        <f>'Участки тепловых сетей'!C259</f>
        <v>Блочная котельная</v>
      </c>
      <c r="D259" s="102" t="str">
        <f>'Участки тепловых сетей'!D259</f>
        <v xml:space="preserve">ТК1-ГВС </v>
      </c>
      <c r="E259" s="102">
        <f>IF('Участки тепловых сетей'!F259="Подземная канальная или подвальная",2,IF('Участки тепловых сетей'!F259="Подземная бесканальная",2,IF('Участки тепловых сетей'!F259="Надземная",1,0)))</f>
        <v>2</v>
      </c>
      <c r="F259" s="102">
        <f t="shared" si="32"/>
        <v>0.05</v>
      </c>
      <c r="G259" s="108">
        <f ca="1">IF(B259=0,0,YEAR(TODAY())-'Участки тепловых сетей'!E259)</f>
        <v>2</v>
      </c>
      <c r="H259" s="102">
        <f>IF(B259=0,0,'Участки тепловых сетей'!H259/1000)</f>
        <v>3.6999999999999998E-2</v>
      </c>
      <c r="I259" s="102">
        <f t="shared" si="33"/>
        <v>1</v>
      </c>
      <c r="J259" s="108">
        <f>IF(B259=0,0,'Участки тепловых сетей'!G259/1000)</f>
        <v>3.2000000000000001E-2</v>
      </c>
      <c r="K259" s="108">
        <f t="shared" ca="1" si="34"/>
        <v>0.8</v>
      </c>
      <c r="L259" s="109">
        <f t="shared" ca="1" si="35"/>
        <v>6.8986483073060739E-2</v>
      </c>
      <c r="M259" s="109">
        <f t="shared" ca="1" si="36"/>
        <v>2.5524998737032471E-3</v>
      </c>
      <c r="N259" s="110">
        <f t="shared" si="37"/>
        <v>3.7993138988372586</v>
      </c>
      <c r="O259" s="110">
        <f t="shared" si="38"/>
        <v>0.26320541724810886</v>
      </c>
      <c r="P259" s="111">
        <f ca="1">_xlfn.MAXIFS($S$4:$S$578,$B$4:$B$578,B259)</f>
        <v>1.1776773027638958</v>
      </c>
      <c r="Q259" s="112">
        <f t="shared" ca="1" si="39"/>
        <v>0.99745075498416902</v>
      </c>
      <c r="S259" s="112">
        <f ca="1">IF(B258=0,0,IF(B259=B258,S258+M259/O259,M259/O259+1))</f>
        <v>1.1218497250179915</v>
      </c>
    </row>
    <row r="260" spans="1:19" ht="24" x14ac:dyDescent="0.25">
      <c r="A260" s="102">
        <v>257</v>
      </c>
      <c r="B260" s="102" t="str">
        <f>'Участки тепловых сетей'!B260</f>
        <v xml:space="preserve">Блочная котельная для Центра культурного развития и автостанции с. Дивеево </v>
      </c>
      <c r="C260" s="102" t="str">
        <f>'Участки тепловых сетей'!C260</f>
        <v>ТК1-ГВС</v>
      </c>
      <c r="D260" s="102" t="str">
        <f>'Участки тепловых сетей'!D260</f>
        <v xml:space="preserve">ул. Пролетарская, 2 </v>
      </c>
      <c r="E260" s="102">
        <f>IF('Участки тепловых сетей'!F260="Подземная канальная или подвальная",2,IF('Участки тепловых сетей'!F260="Подземная бесканальная",2,IF('Участки тепловых сетей'!F260="Надземная",1,0)))</f>
        <v>2</v>
      </c>
      <c r="F260" s="102">
        <f t="shared" si="32"/>
        <v>0.05</v>
      </c>
      <c r="G260" s="108">
        <f ca="1">IF(B260=0,0,YEAR(TODAY())-'Участки тепловых сетей'!E260)</f>
        <v>2</v>
      </c>
      <c r="H260" s="102">
        <f>IF(B260=0,0,'Участки тепловых сетей'!H260/1000)</f>
        <v>7.6999999999999999E-2</v>
      </c>
      <c r="I260" s="102">
        <f t="shared" si="33"/>
        <v>1</v>
      </c>
      <c r="J260" s="108">
        <f>IF(B260=0,0,'Участки тепловых сетей'!G260/1000)</f>
        <v>3.2000000000000001E-2</v>
      </c>
      <c r="K260" s="108">
        <f t="shared" ca="1" si="34"/>
        <v>0.8</v>
      </c>
      <c r="L260" s="109">
        <f t="shared" ca="1" si="35"/>
        <v>6.8986483073060739E-2</v>
      </c>
      <c r="M260" s="109">
        <f t="shared" ca="1" si="36"/>
        <v>5.3119591966256765E-3</v>
      </c>
      <c r="N260" s="110">
        <f t="shared" si="37"/>
        <v>3.7993138988372586</v>
      </c>
      <c r="O260" s="110">
        <f t="shared" si="38"/>
        <v>0.26320541724810886</v>
      </c>
      <c r="P260" s="111">
        <f ca="1">_xlfn.MAXIFS($S$4:$S$578,$B$4:$B$578,B260)</f>
        <v>1.1776773027638958</v>
      </c>
      <c r="Q260" s="112">
        <f t="shared" ca="1" si="39"/>
        <v>0.99470212431058758</v>
      </c>
      <c r="S260" s="112">
        <f ca="1">IF(B259=0,0,IF(B260=B259,S259+M260/O260,M260/O260+1))</f>
        <v>1.1420315254237878</v>
      </c>
    </row>
    <row r="261" spans="1:19" ht="24" x14ac:dyDescent="0.25">
      <c r="A261" s="102">
        <v>258</v>
      </c>
      <c r="B261" s="102" t="str">
        <f>'Участки тепловых сетей'!B261</f>
        <v xml:space="preserve">Блочная котельная для Центра культурного развития и автостанции с. Дивеево </v>
      </c>
      <c r="C261" s="102" t="str">
        <f>'Участки тепловых сетей'!C261</f>
        <v>ТК1-ГВС</v>
      </c>
      <c r="D261" s="102" t="str">
        <f>'Участки тепловых сетей'!D261</f>
        <v xml:space="preserve">ТК2-ГВС </v>
      </c>
      <c r="E261" s="102">
        <f>IF('Участки тепловых сетей'!F261="Подземная канальная или подвальная",2,IF('Участки тепловых сетей'!F261="Подземная бесканальная",2,IF('Участки тепловых сетей'!F261="Надземная",1,0)))</f>
        <v>2</v>
      </c>
      <c r="F261" s="102">
        <f t="shared" si="32"/>
        <v>0.05</v>
      </c>
      <c r="G261" s="108">
        <f ca="1">IF(B261=0,0,YEAR(TODAY())-'Участки тепловых сетей'!E261)</f>
        <v>2</v>
      </c>
      <c r="H261" s="102">
        <f>IF(B261=0,0,'Участки тепловых сетей'!H261/1000)</f>
        <v>0.128</v>
      </c>
      <c r="I261" s="102">
        <f t="shared" si="33"/>
        <v>1</v>
      </c>
      <c r="J261" s="108">
        <f>IF(B261=0,0,'Участки тепловых сетей'!G261/1000)</f>
        <v>3.2000000000000001E-2</v>
      </c>
      <c r="K261" s="108">
        <f t="shared" ca="1" si="34"/>
        <v>0.8</v>
      </c>
      <c r="L261" s="109">
        <f t="shared" ca="1" si="35"/>
        <v>6.8986483073060739E-2</v>
      </c>
      <c r="M261" s="109">
        <f t="shared" ca="1" si="36"/>
        <v>8.8302698333517747E-3</v>
      </c>
      <c r="N261" s="110">
        <f t="shared" si="37"/>
        <v>3.7993138988372586</v>
      </c>
      <c r="O261" s="110">
        <f t="shared" si="38"/>
        <v>0.26320541724810886</v>
      </c>
      <c r="P261" s="111">
        <f ca="1">_xlfn.MAXIFS($S$4:$S$578,$B$4:$B$578,B261)</f>
        <v>1.1776773027638958</v>
      </c>
      <c r="Q261" s="112">
        <f t="shared" ca="1" si="39"/>
        <v>0.99120860249744447</v>
      </c>
      <c r="S261" s="112">
        <f ca="1">IF(B260=0,0,IF(B261=B260,S260+M261/O261,M261/O261+1))</f>
        <v>1.1755804923321247</v>
      </c>
    </row>
    <row r="262" spans="1:19" ht="24" x14ac:dyDescent="0.25">
      <c r="A262" s="102">
        <v>259</v>
      </c>
      <c r="B262" s="102" t="str">
        <f>'Участки тепловых сетей'!B262</f>
        <v xml:space="preserve">Блочная котельная для Центра культурного развития и автостанции с. Дивеево </v>
      </c>
      <c r="C262" s="102" t="str">
        <f>'Участки тепловых сетей'!C262</f>
        <v>ТК2-ГВС</v>
      </c>
      <c r="D262" s="102" t="str">
        <f>'Участки тепловых сетей'!D262</f>
        <v xml:space="preserve">ул. Пролетарская, 4 </v>
      </c>
      <c r="E262" s="102">
        <f>IF('Участки тепловых сетей'!F262="Подземная канальная или подвальная",2,IF('Участки тепловых сетей'!F262="Подземная бесканальная",2,IF('Участки тепловых сетей'!F262="Надземная",1,0)))</f>
        <v>2</v>
      </c>
      <c r="F262" s="102">
        <f t="shared" si="32"/>
        <v>0.05</v>
      </c>
      <c r="G262" s="108">
        <f ca="1">IF(B262=0,0,YEAR(TODAY())-'Участки тепловых сетей'!E262)</f>
        <v>2</v>
      </c>
      <c r="H262" s="102">
        <f>IF(B262=0,0,'Участки тепловых сетей'!H262/1000)</f>
        <v>8.0000000000000002E-3</v>
      </c>
      <c r="I262" s="102">
        <f t="shared" si="33"/>
        <v>1</v>
      </c>
      <c r="J262" s="108">
        <f>IF(B262=0,0,'Участки тепловых сетей'!G262/1000)</f>
        <v>3.2000000000000001E-2</v>
      </c>
      <c r="K262" s="108">
        <f t="shared" ca="1" si="34"/>
        <v>0.8</v>
      </c>
      <c r="L262" s="109">
        <f t="shared" ca="1" si="35"/>
        <v>6.8986483073060739E-2</v>
      </c>
      <c r="M262" s="109">
        <f t="shared" ca="1" si="36"/>
        <v>5.5189186458448592E-4</v>
      </c>
      <c r="N262" s="110">
        <f t="shared" si="37"/>
        <v>3.7993138988372586</v>
      </c>
      <c r="O262" s="110">
        <f t="shared" si="38"/>
        <v>0.26320541724810886</v>
      </c>
      <c r="P262" s="111">
        <f ca="1">_xlfn.MAXIFS($S$4:$S$578,$B$4:$B$578,B262)</f>
        <v>1.1776773027638958</v>
      </c>
      <c r="Q262" s="112">
        <f t="shared" ca="1" si="39"/>
        <v>0.99944826039971812</v>
      </c>
      <c r="S262" s="112">
        <f ca="1">IF(B261=0,0,IF(B262=B261,S261+M262/O262,M262/O262+1))</f>
        <v>1.1776773027638958</v>
      </c>
    </row>
    <row r="263" spans="1:19" x14ac:dyDescent="0.25">
      <c r="A263" s="102">
        <v>260</v>
      </c>
      <c r="B263" s="102" t="str">
        <f>'Участки тепловых сетей'!B263</f>
        <v>Котельная с. Кременки</v>
      </c>
      <c r="C263" s="102" t="str">
        <f>'Участки тепловых сетей'!C263</f>
        <v>Котельная с. Кременки</v>
      </c>
      <c r="D263" s="102" t="str">
        <f>'Участки тепловых сетей'!D263</f>
        <v xml:space="preserve">Котельная с. Кременки </v>
      </c>
      <c r="E263" s="102">
        <f>IF('Участки тепловых сетей'!F263="Подземная канальная или подвальная",2,IF('Участки тепловых сетей'!F263="Подземная бесканальная",2,IF('Участки тепловых сетей'!F263="Надземная",1,0)))</f>
        <v>2</v>
      </c>
      <c r="F263" s="102">
        <f t="shared" si="32"/>
        <v>0.05</v>
      </c>
      <c r="G263" s="108">
        <f ca="1">IF(B263=0,0,YEAR(TODAY())-'Участки тепловых сетей'!E263)</f>
        <v>55</v>
      </c>
      <c r="H263" s="102">
        <f>IF(B263=0,0,'Участки тепловых сетей'!H263/1000)</f>
        <v>1.0000000000000001E-5</v>
      </c>
      <c r="I263" s="102">
        <f t="shared" si="33"/>
        <v>1</v>
      </c>
      <c r="J263" s="108">
        <f>IF(B263=0,0,'Участки тепловых сетей'!G263/1000)</f>
        <v>0.25900000000000001</v>
      </c>
      <c r="K263" s="108">
        <f t="shared" ca="1" si="34"/>
        <v>7.8213159420940856</v>
      </c>
      <c r="L263" s="109">
        <f t="shared" ca="1" si="35"/>
        <v>5613.2944115032469</v>
      </c>
      <c r="M263" s="109">
        <f t="shared" ca="1" si="36"/>
        <v>5.6132944115032474E-2</v>
      </c>
      <c r="N263" s="110">
        <f t="shared" si="37"/>
        <v>13.845403758445647</v>
      </c>
      <c r="O263" s="110">
        <f t="shared" si="38"/>
        <v>7.2226134928712618E-2</v>
      </c>
      <c r="P263" s="111">
        <f ca="1">_xlfn.MAXIFS($S$4:$S$578,$B$4:$B$578,B263)</f>
        <v>62014.663671319169</v>
      </c>
      <c r="Q263" s="112">
        <f t="shared" ca="1" si="39"/>
        <v>0.9454134403821709</v>
      </c>
      <c r="S263" s="112">
        <f ca="1">IF(B262=0,0,IF(B263=B262,S262+M263/O263,M263/O263+1))</f>
        <v>1.77718327542289</v>
      </c>
    </row>
    <row r="264" spans="1:19" x14ac:dyDescent="0.25">
      <c r="A264" s="102">
        <v>261</v>
      </c>
      <c r="B264" s="102" t="str">
        <f>'Участки тепловых сетей'!B264</f>
        <v>Котельная с. Кременки</v>
      </c>
      <c r="C264" s="102" t="str">
        <f>'Участки тепловых сетей'!C264</f>
        <v>Котельная с. Кременки</v>
      </c>
      <c r="D264" s="102" t="str">
        <f>'Участки тепловых сетей'!D264</f>
        <v xml:space="preserve">УТ1 </v>
      </c>
      <c r="E264" s="102">
        <f>IF('Участки тепловых сетей'!F264="Подземная канальная или подвальная",2,IF('Участки тепловых сетей'!F264="Подземная бесканальная",2,IF('Участки тепловых сетей'!F264="Надземная",1,0)))</f>
        <v>1</v>
      </c>
      <c r="F264" s="102">
        <f t="shared" si="32"/>
        <v>0.05</v>
      </c>
      <c r="G264" s="108">
        <f ca="1">IF(B264=0,0,YEAR(TODAY())-'Участки тепловых сетей'!E264)</f>
        <v>55</v>
      </c>
      <c r="H264" s="102">
        <f>IF(B264=0,0,'Участки тепловых сетей'!H264/1000)</f>
        <v>9.9000000000000005E-2</v>
      </c>
      <c r="I264" s="102">
        <f t="shared" si="33"/>
        <v>1</v>
      </c>
      <c r="J264" s="108">
        <f>IF(B264=0,0,'Участки тепловых сетей'!G264/1000)</f>
        <v>0.20699999999999999</v>
      </c>
      <c r="K264" s="108">
        <f t="shared" ca="1" si="34"/>
        <v>7.8213159420940856</v>
      </c>
      <c r="L264" s="109">
        <f t="shared" ca="1" si="35"/>
        <v>5613.2944115032469</v>
      </c>
      <c r="M264" s="109">
        <f t="shared" ca="1" si="36"/>
        <v>555.71614673882152</v>
      </c>
      <c r="N264" s="110">
        <f t="shared" si="37"/>
        <v>11.266790607995985</v>
      </c>
      <c r="O264" s="110">
        <f t="shared" si="38"/>
        <v>8.8756420066092731E-2</v>
      </c>
      <c r="P264" s="111">
        <f ca="1">_xlfn.MAXIFS($S$4:$S$578,$B$4:$B$578,B264)</f>
        <v>62014.663671319169</v>
      </c>
      <c r="Q264" s="112">
        <f t="shared" ca="1" si="39"/>
        <v>4.5242226201333216E-242</v>
      </c>
      <c r="S264" s="112">
        <f ca="1">IF(B263=0,0,IF(B264=B263,S263+M264/O264,M264/O264+1))</f>
        <v>6262.9146460640968</v>
      </c>
    </row>
    <row r="265" spans="1:19" x14ac:dyDescent="0.25">
      <c r="A265" s="102">
        <v>262</v>
      </c>
      <c r="B265" s="102" t="str">
        <f>'Участки тепловых сетей'!B265</f>
        <v>Котельная с. Кременки</v>
      </c>
      <c r="C265" s="102" t="str">
        <f>'Участки тепловых сетей'!C265</f>
        <v>УТ1</v>
      </c>
      <c r="D265" s="102" t="str">
        <f>'Участки тепловых сетей'!D265</f>
        <v xml:space="preserve">УТ2 </v>
      </c>
      <c r="E265" s="102">
        <f>IF('Участки тепловых сетей'!F265="Подземная канальная или подвальная",2,IF('Участки тепловых сетей'!F265="Подземная бесканальная",2,IF('Участки тепловых сетей'!F265="Надземная",1,0)))</f>
        <v>1</v>
      </c>
      <c r="F265" s="102">
        <f t="shared" si="32"/>
        <v>0.05</v>
      </c>
      <c r="G265" s="108">
        <f ca="1">IF(B265=0,0,YEAR(TODAY())-'Участки тепловых сетей'!E265)</f>
        <v>55</v>
      </c>
      <c r="H265" s="102">
        <f>IF(B265=0,0,'Участки тепловых сетей'!H265/1000)</f>
        <v>4.7E-2</v>
      </c>
      <c r="I265" s="102">
        <f t="shared" si="33"/>
        <v>1</v>
      </c>
      <c r="J265" s="108">
        <f>IF(B265=0,0,'Участки тепловых сетей'!G265/1000)</f>
        <v>0.20699999999999999</v>
      </c>
      <c r="K265" s="108">
        <f t="shared" ca="1" si="34"/>
        <v>7.8213159420940856</v>
      </c>
      <c r="L265" s="109">
        <f t="shared" ca="1" si="35"/>
        <v>5613.2944115032469</v>
      </c>
      <c r="M265" s="109">
        <f t="shared" ca="1" si="36"/>
        <v>263.82483734065261</v>
      </c>
      <c r="N265" s="110">
        <f t="shared" si="37"/>
        <v>11.266790607995985</v>
      </c>
      <c r="O265" s="110">
        <f t="shared" si="38"/>
        <v>8.8756420066092731E-2</v>
      </c>
      <c r="P265" s="111">
        <f ca="1">_xlfn.MAXIFS($S$4:$S$578,$B$4:$B$578,B265)</f>
        <v>62014.663671319169</v>
      </c>
      <c r="Q265" s="112">
        <f t="shared" ca="1" si="39"/>
        <v>2.644410993283818E-115</v>
      </c>
      <c r="S265" s="112">
        <f ca="1">IF(B264=0,0,IF(B265=B264,S264+M265/O265,M265/O265+1))</f>
        <v>9235.3738455698294</v>
      </c>
    </row>
    <row r="266" spans="1:19" x14ac:dyDescent="0.25">
      <c r="A266" s="102">
        <v>263</v>
      </c>
      <c r="B266" s="102" t="str">
        <f>'Участки тепловых сетей'!B266</f>
        <v>Котельная с. Кременки</v>
      </c>
      <c r="C266" s="102" t="str">
        <f>'Участки тепловых сетей'!C266</f>
        <v>УТ2</v>
      </c>
      <c r="D266" s="102" t="str">
        <f>'Участки тепловых сетей'!D266</f>
        <v xml:space="preserve">УТ4 </v>
      </c>
      <c r="E266" s="102">
        <f>IF('Участки тепловых сетей'!F266="Подземная канальная или подвальная",2,IF('Участки тепловых сетей'!F266="Подземная бесканальная",2,IF('Участки тепловых сетей'!F266="Надземная",1,0)))</f>
        <v>1</v>
      </c>
      <c r="F266" s="102">
        <f t="shared" si="32"/>
        <v>0.05</v>
      </c>
      <c r="G266" s="108">
        <f ca="1">IF(B266=0,0,YEAR(TODAY())-'Участки тепловых сетей'!E266)</f>
        <v>55</v>
      </c>
      <c r="H266" s="102">
        <f>IF(B266=0,0,'Участки тепловых сетей'!H266/1000)</f>
        <v>8.7999999999999995E-2</v>
      </c>
      <c r="I266" s="102">
        <f t="shared" si="33"/>
        <v>1</v>
      </c>
      <c r="J266" s="108">
        <f>IF(B266=0,0,'Участки тепловых сетей'!G266/1000)</f>
        <v>0.20699999999999999</v>
      </c>
      <c r="K266" s="108">
        <f t="shared" ca="1" si="34"/>
        <v>7.8213159420940856</v>
      </c>
      <c r="L266" s="109">
        <f t="shared" ca="1" si="35"/>
        <v>5613.2944115032469</v>
      </c>
      <c r="M266" s="109">
        <f t="shared" ca="1" si="36"/>
        <v>493.9699082122857</v>
      </c>
      <c r="N266" s="110">
        <f t="shared" si="37"/>
        <v>11.266790607995985</v>
      </c>
      <c r="O266" s="110">
        <f t="shared" si="38"/>
        <v>8.8756420066092731E-2</v>
      </c>
      <c r="P266" s="111">
        <f ca="1">_xlfn.MAXIFS($S$4:$S$578,$B$4:$B$578,B266)</f>
        <v>62014.663671319169</v>
      </c>
      <c r="Q266" s="112">
        <f t="shared" ca="1" si="39"/>
        <v>2.9620653589942647E-215</v>
      </c>
      <c r="S266" s="112">
        <f ca="1">IF(B265=0,0,IF(B266=B265,S265+M266/O266,M266/O266+1))</f>
        <v>14800.829368048649</v>
      </c>
    </row>
    <row r="267" spans="1:19" x14ac:dyDescent="0.25">
      <c r="A267" s="102">
        <v>264</v>
      </c>
      <c r="B267" s="102" t="str">
        <f>'Участки тепловых сетей'!B267</f>
        <v>Котельная с. Кременки</v>
      </c>
      <c r="C267" s="102" t="str">
        <f>'Участки тепловых сетей'!C267</f>
        <v>УТ4</v>
      </c>
      <c r="D267" s="102" t="str">
        <f>'Участки тепловых сетей'!D267</f>
        <v xml:space="preserve">ТК10 </v>
      </c>
      <c r="E267" s="102">
        <f>IF('Участки тепловых сетей'!F267="Подземная канальная или подвальная",2,IF('Участки тепловых сетей'!F267="Подземная бесканальная",2,IF('Участки тепловых сетей'!F267="Надземная",1,0)))</f>
        <v>2</v>
      </c>
      <c r="F267" s="102">
        <f t="shared" si="32"/>
        <v>0.05</v>
      </c>
      <c r="G267" s="108">
        <f ca="1">IF(B267=0,0,YEAR(TODAY())-'Участки тепловых сетей'!E267)</f>
        <v>54</v>
      </c>
      <c r="H267" s="102">
        <f>IF(B267=0,0,'Участки тепловых сетей'!H267/1000)</f>
        <v>0.13200000000000001</v>
      </c>
      <c r="I267" s="102">
        <f t="shared" si="33"/>
        <v>1</v>
      </c>
      <c r="J267" s="108">
        <f>IF(B267=0,0,'Участки тепловых сетей'!G267/1000)</f>
        <v>0.15</v>
      </c>
      <c r="K267" s="108">
        <f t="shared" ca="1" si="34"/>
        <v>7.4398658624364185</v>
      </c>
      <c r="L267" s="109">
        <f t="shared" ca="1" si="35"/>
        <v>2603.0803636513529</v>
      </c>
      <c r="M267" s="109">
        <f t="shared" ca="1" si="36"/>
        <v>343.6066080019786</v>
      </c>
      <c r="N267" s="110">
        <f t="shared" si="37"/>
        <v>8.5878591746839028</v>
      </c>
      <c r="O267" s="110">
        <f t="shared" si="38"/>
        <v>0.11644345577392487</v>
      </c>
      <c r="P267" s="111">
        <f ca="1">_xlfn.MAXIFS($S$4:$S$578,$B$4:$B$578,B267)</f>
        <v>62014.663671319169</v>
      </c>
      <c r="Q267" s="112">
        <f t="shared" ca="1" si="39"/>
        <v>5.9367149823940232E-150</v>
      </c>
      <c r="S267" s="112">
        <f ca="1">IF(B266=0,0,IF(B267=B266,S266+M267/O267,M267/O267+1))</f>
        <v>17751.674529060456</v>
      </c>
    </row>
    <row r="268" spans="1:19" x14ac:dyDescent="0.25">
      <c r="A268" s="102">
        <v>265</v>
      </c>
      <c r="B268" s="102" t="str">
        <f>'Участки тепловых сетей'!B268</f>
        <v>Котельная с. Кременки</v>
      </c>
      <c r="C268" s="102" t="str">
        <f>'Участки тепловых сетей'!C268</f>
        <v>ТК10</v>
      </c>
      <c r="D268" s="102" t="str">
        <f>'Участки тепловых сетей'!D268</f>
        <v xml:space="preserve">ТК12 </v>
      </c>
      <c r="E268" s="102">
        <f>IF('Участки тепловых сетей'!F268="Подземная канальная или подвальная",2,IF('Участки тепловых сетей'!F268="Подземная бесканальная",2,IF('Участки тепловых сетей'!F268="Надземная",1,0)))</f>
        <v>2</v>
      </c>
      <c r="F268" s="102">
        <f t="shared" si="32"/>
        <v>0.05</v>
      </c>
      <c r="G268" s="108">
        <f ca="1">IF(B268=0,0,YEAR(TODAY())-'Участки тепловых сетей'!E268)</f>
        <v>54</v>
      </c>
      <c r="H268" s="102">
        <f>IF(B268=0,0,'Участки тепловых сетей'!H268/1000)</f>
        <v>0.06</v>
      </c>
      <c r="I268" s="102">
        <f t="shared" si="33"/>
        <v>1</v>
      </c>
      <c r="J268" s="108">
        <f>IF(B268=0,0,'Участки тепловых сетей'!G268/1000)</f>
        <v>0.15</v>
      </c>
      <c r="K268" s="108">
        <f t="shared" ca="1" si="34"/>
        <v>7.4398658624364185</v>
      </c>
      <c r="L268" s="109">
        <f t="shared" ca="1" si="35"/>
        <v>2603.0803636513529</v>
      </c>
      <c r="M268" s="109">
        <f t="shared" ca="1" si="36"/>
        <v>156.18482181908118</v>
      </c>
      <c r="N268" s="110">
        <f t="shared" si="37"/>
        <v>8.5878591746839028</v>
      </c>
      <c r="O268" s="110">
        <f t="shared" si="38"/>
        <v>0.11644345577392487</v>
      </c>
      <c r="P268" s="111">
        <f ca="1">_xlfn.MAXIFS($S$4:$S$578,$B$4:$B$578,B268)</f>
        <v>62014.663671319169</v>
      </c>
      <c r="Q268" s="112">
        <f t="shared" ca="1" si="39"/>
        <v>1.4784060357409411E-68</v>
      </c>
      <c r="S268" s="112">
        <f ca="1">IF(B267=0,0,IF(B268=B267,S267+M268/O268,M268/O268+1))</f>
        <v>19092.967784065822</v>
      </c>
    </row>
    <row r="269" spans="1:19" x14ac:dyDescent="0.25">
      <c r="A269" s="102">
        <v>266</v>
      </c>
      <c r="B269" s="102" t="str">
        <f>'Участки тепловых сетей'!B269</f>
        <v>Котельная с. Кременки</v>
      </c>
      <c r="C269" s="102" t="str">
        <f>'Участки тепловых сетей'!C269</f>
        <v>ТК12</v>
      </c>
      <c r="D269" s="102" t="str">
        <f>'Участки тепловых сетей'!D269</f>
        <v xml:space="preserve">ТК13 </v>
      </c>
      <c r="E269" s="102">
        <f>IF('Участки тепловых сетей'!F269="Подземная канальная или подвальная",2,IF('Участки тепловых сетей'!F269="Подземная бесканальная",2,IF('Участки тепловых сетей'!F269="Надземная",1,0)))</f>
        <v>2</v>
      </c>
      <c r="F269" s="102">
        <f t="shared" ref="F269:F332" si="40">IF(B269=0,0,0.05)</f>
        <v>0.05</v>
      </c>
      <c r="G269" s="108">
        <f ca="1">IF(B269=0,0,YEAR(TODAY())-'Участки тепловых сетей'!E269)</f>
        <v>54</v>
      </c>
      <c r="H269" s="102">
        <f>IF(B269=0,0,'Участки тепловых сетей'!H269/1000)</f>
        <v>7.1999999999999995E-2</v>
      </c>
      <c r="I269" s="102">
        <f t="shared" ref="I269:I332" si="41">IF(B269=0,0,(IF(J269&lt;0.3,1,IF(J269&lt;0.6,1.5,IF(J269=0.6,2,IF(J269&lt;1.4,3,0))))))</f>
        <v>1</v>
      </c>
      <c r="J269" s="108">
        <f>IF(B269=0,0,'Участки тепловых сетей'!G269/1000)</f>
        <v>0.15</v>
      </c>
      <c r="K269" s="108">
        <f t="shared" ref="K269:K332" ca="1" si="42">IF(B269=0,0,IF(G269&gt;17,0.5*EXP(G269/20),IF(G269&gt;3,1,0.8)))</f>
        <v>7.4398658624364185</v>
      </c>
      <c r="L269" s="109">
        <f t="shared" ref="L269:L332" ca="1" si="43">IF(B269=0,0,F269*(0.1*G269)^(K269-1))</f>
        <v>2603.0803636513529</v>
      </c>
      <c r="M269" s="109">
        <f t="shared" ref="M269:M332" ca="1" si="44">IF(B269=0,0,L269*H269)</f>
        <v>187.42178618289739</v>
      </c>
      <c r="N269" s="110">
        <f t="shared" ref="N269:N332" si="45">IF(B269=0,0,2.91*(1+((20.89+((-1.88)*I269))*J269^(1.2))))</f>
        <v>8.5878591746839028</v>
      </c>
      <c r="O269" s="110">
        <f t="shared" ref="O269:O332" si="46">IF(B269=0,0,1/N269)</f>
        <v>0.11644345577392487</v>
      </c>
      <c r="P269" s="111">
        <f ca="1">_xlfn.MAXIFS($S$4:$S$578,$B$4:$B$578,B269)</f>
        <v>62014.663671319169</v>
      </c>
      <c r="Q269" s="112">
        <f t="shared" ref="Q269:Q332" ca="1" si="47">IF(B269=0,0,EXP(-M269))</f>
        <v>4.0156187399619592E-82</v>
      </c>
      <c r="S269" s="112">
        <f ca="1">IF(B268=0,0,IF(B269=B268,S268+M269/O269,M269/O269+1))</f>
        <v>20702.519690072262</v>
      </c>
    </row>
    <row r="270" spans="1:19" x14ac:dyDescent="0.25">
      <c r="A270" s="102">
        <v>267</v>
      </c>
      <c r="B270" s="102" t="str">
        <f>'Участки тепловых сетей'!B270</f>
        <v>Котельная с. Кременки</v>
      </c>
      <c r="C270" s="102" t="str">
        <f>'Участки тепловых сетей'!C270</f>
        <v>ТК13</v>
      </c>
      <c r="D270" s="102" t="str">
        <f>'Участки тепловых сетей'!D270</f>
        <v xml:space="preserve">ТК14 </v>
      </c>
      <c r="E270" s="102">
        <f>IF('Участки тепловых сетей'!F270="Подземная канальная или подвальная",2,IF('Участки тепловых сетей'!F270="Подземная бесканальная",2,IF('Участки тепловых сетей'!F270="Надземная",1,0)))</f>
        <v>2</v>
      </c>
      <c r="F270" s="102">
        <f t="shared" si="40"/>
        <v>0.05</v>
      </c>
      <c r="G270" s="108">
        <f ca="1">IF(B270=0,0,YEAR(TODAY())-'Участки тепловых сетей'!E270)</f>
        <v>54</v>
      </c>
      <c r="H270" s="102">
        <f>IF(B270=0,0,'Участки тепловых сетей'!H270/1000)</f>
        <v>6.3E-2</v>
      </c>
      <c r="I270" s="102">
        <f t="shared" si="41"/>
        <v>1</v>
      </c>
      <c r="J270" s="108">
        <f>IF(B270=0,0,'Участки тепловых сетей'!G270/1000)</f>
        <v>0.15</v>
      </c>
      <c r="K270" s="108">
        <f t="shared" ca="1" si="42"/>
        <v>7.4398658624364185</v>
      </c>
      <c r="L270" s="109">
        <f t="shared" ca="1" si="43"/>
        <v>2603.0803636513529</v>
      </c>
      <c r="M270" s="109">
        <f t="shared" ca="1" si="44"/>
        <v>163.99406291003524</v>
      </c>
      <c r="N270" s="110">
        <f t="shared" si="45"/>
        <v>8.5878591746839028</v>
      </c>
      <c r="O270" s="110">
        <f t="shared" si="46"/>
        <v>0.11644345577392487</v>
      </c>
      <c r="P270" s="111">
        <f ca="1">_xlfn.MAXIFS($S$4:$S$578,$B$4:$B$578,B270)</f>
        <v>62014.663671319169</v>
      </c>
      <c r="Q270" s="112">
        <f t="shared" ca="1" si="47"/>
        <v>6.001826175701398E-72</v>
      </c>
      <c r="S270" s="112">
        <f ca="1">IF(B269=0,0,IF(B270=B269,S269+M270/O270,M270/O270+1))</f>
        <v>22110.877607827897</v>
      </c>
    </row>
    <row r="271" spans="1:19" x14ac:dyDescent="0.25">
      <c r="A271" s="102">
        <v>268</v>
      </c>
      <c r="B271" s="102" t="str">
        <f>'Участки тепловых сетей'!B271</f>
        <v>Котельная с. Кременки</v>
      </c>
      <c r="C271" s="102" t="str">
        <f>'Участки тепловых сетей'!C271</f>
        <v>ТК14</v>
      </c>
      <c r="D271" s="102" t="str">
        <f>'Участки тепловых сетей'!D271</f>
        <v xml:space="preserve">ТК15 </v>
      </c>
      <c r="E271" s="102">
        <f>IF('Участки тепловых сетей'!F271="Подземная канальная или подвальная",2,IF('Участки тепловых сетей'!F271="Подземная бесканальная",2,IF('Участки тепловых сетей'!F271="Надземная",1,0)))</f>
        <v>2</v>
      </c>
      <c r="F271" s="102">
        <f t="shared" si="40"/>
        <v>0.05</v>
      </c>
      <c r="G271" s="108">
        <f ca="1">IF(B271=0,0,YEAR(TODAY())-'Участки тепловых сетей'!E271)</f>
        <v>54</v>
      </c>
      <c r="H271" s="102">
        <f>IF(B271=0,0,'Участки тепловых сетей'!H271/1000)</f>
        <v>6.5000000000000002E-2</v>
      </c>
      <c r="I271" s="102">
        <f t="shared" si="41"/>
        <v>1</v>
      </c>
      <c r="J271" s="108">
        <f>IF(B271=0,0,'Участки тепловых сетей'!G271/1000)</f>
        <v>0.15</v>
      </c>
      <c r="K271" s="108">
        <f t="shared" ca="1" si="42"/>
        <v>7.4398658624364185</v>
      </c>
      <c r="L271" s="109">
        <f t="shared" ca="1" si="43"/>
        <v>2603.0803636513529</v>
      </c>
      <c r="M271" s="109">
        <f t="shared" ca="1" si="44"/>
        <v>169.20022363733793</v>
      </c>
      <c r="N271" s="110">
        <f t="shared" si="45"/>
        <v>8.5878591746839028</v>
      </c>
      <c r="O271" s="110">
        <f t="shared" si="46"/>
        <v>0.11644345577392487</v>
      </c>
      <c r="P271" s="111">
        <f ca="1">_xlfn.MAXIFS($S$4:$S$578,$B$4:$B$578,B271)</f>
        <v>62014.663671319169</v>
      </c>
      <c r="Q271" s="112">
        <f t="shared" ca="1" si="47"/>
        <v>3.2906109420892661E-74</v>
      </c>
      <c r="S271" s="112">
        <f ca="1">IF(B270=0,0,IF(B271=B270,S270+M271/O271,M271/O271+1))</f>
        <v>23563.945300750376</v>
      </c>
    </row>
    <row r="272" spans="1:19" x14ac:dyDescent="0.25">
      <c r="A272" s="102">
        <v>269</v>
      </c>
      <c r="B272" s="102" t="str">
        <f>'Участки тепловых сетей'!B272</f>
        <v>Котельная с. Кременки</v>
      </c>
      <c r="C272" s="102" t="str">
        <f>'Участки тепловых сетей'!C272</f>
        <v>ТК15</v>
      </c>
      <c r="D272" s="102" t="str">
        <f>'Участки тепловых сетей'!D272</f>
        <v xml:space="preserve">ТК16 </v>
      </c>
      <c r="E272" s="102">
        <f>IF('Участки тепловых сетей'!F272="Подземная канальная или подвальная",2,IF('Участки тепловых сетей'!F272="Подземная бесканальная",2,IF('Участки тепловых сетей'!F272="Надземная",1,0)))</f>
        <v>2</v>
      </c>
      <c r="F272" s="102">
        <f t="shared" si="40"/>
        <v>0.05</v>
      </c>
      <c r="G272" s="108">
        <f ca="1">IF(B272=0,0,YEAR(TODAY())-'Участки тепловых сетей'!E272)</f>
        <v>54</v>
      </c>
      <c r="H272" s="102">
        <f>IF(B272=0,0,'Участки тепловых сетей'!H272/1000)</f>
        <v>4.2999999999999997E-2</v>
      </c>
      <c r="I272" s="102">
        <f t="shared" si="41"/>
        <v>1</v>
      </c>
      <c r="J272" s="108">
        <f>IF(B272=0,0,'Участки тепловых сетей'!G272/1000)</f>
        <v>0.15</v>
      </c>
      <c r="K272" s="108">
        <f t="shared" ca="1" si="42"/>
        <v>7.4398658624364185</v>
      </c>
      <c r="L272" s="109">
        <f t="shared" ca="1" si="43"/>
        <v>2603.0803636513529</v>
      </c>
      <c r="M272" s="109">
        <f t="shared" ca="1" si="44"/>
        <v>111.93245563700816</v>
      </c>
      <c r="N272" s="110">
        <f t="shared" si="45"/>
        <v>8.5878591746839028</v>
      </c>
      <c r="O272" s="110">
        <f t="shared" si="46"/>
        <v>0.11644345577392487</v>
      </c>
      <c r="P272" s="111">
        <f ca="1">_xlfn.MAXIFS($S$4:$S$578,$B$4:$B$578,B272)</f>
        <v>62014.663671319169</v>
      </c>
      <c r="Q272" s="112">
        <f t="shared" ca="1" si="47"/>
        <v>2.4454127429444358E-49</v>
      </c>
      <c r="S272" s="112">
        <f ca="1">IF(B271=0,0,IF(B272=B271,S271+M272/O272,M272/O272+1))</f>
        <v>24525.205466837557</v>
      </c>
    </row>
    <row r="273" spans="1:19" x14ac:dyDescent="0.25">
      <c r="A273" s="102">
        <v>270</v>
      </c>
      <c r="B273" s="102" t="str">
        <f>'Участки тепловых сетей'!B273</f>
        <v>Котельная с. Кременки</v>
      </c>
      <c r="C273" s="102" t="str">
        <f>'Участки тепловых сетей'!C273</f>
        <v>ТК3</v>
      </c>
      <c r="D273" s="102" t="str">
        <f>'Участки тепловых сетей'!D273</f>
        <v xml:space="preserve">ТК4 </v>
      </c>
      <c r="E273" s="102">
        <f>IF('Участки тепловых сетей'!F273="Подземная канальная или подвальная",2,IF('Участки тепловых сетей'!F273="Подземная бесканальная",2,IF('Участки тепловых сетей'!F273="Надземная",1,0)))</f>
        <v>2</v>
      </c>
      <c r="F273" s="102">
        <f t="shared" si="40"/>
        <v>0.05</v>
      </c>
      <c r="G273" s="108">
        <f ca="1">IF(B273=0,0,YEAR(TODAY())-'Участки тепловых сетей'!E273)</f>
        <v>54</v>
      </c>
      <c r="H273" s="102">
        <f>IF(B273=0,0,'Участки тепловых сетей'!H273/1000)</f>
        <v>1.2500000000000001E-2</v>
      </c>
      <c r="I273" s="102">
        <f t="shared" si="41"/>
        <v>1</v>
      </c>
      <c r="J273" s="108">
        <f>IF(B273=0,0,'Участки тепловых сетей'!G273/1000)</f>
        <v>0.1</v>
      </c>
      <c r="K273" s="108">
        <f t="shared" ca="1" si="42"/>
        <v>7.4398658624364185</v>
      </c>
      <c r="L273" s="109">
        <f t="shared" ca="1" si="43"/>
        <v>2603.0803636513529</v>
      </c>
      <c r="M273" s="109">
        <f t="shared" ca="1" si="44"/>
        <v>32.538504545641914</v>
      </c>
      <c r="N273" s="110">
        <f t="shared" si="45"/>
        <v>6.4003992435034274</v>
      </c>
      <c r="O273" s="110">
        <f t="shared" si="46"/>
        <v>0.15624025345216178</v>
      </c>
      <c r="P273" s="111">
        <f ca="1">_xlfn.MAXIFS($S$4:$S$578,$B$4:$B$578,B273)</f>
        <v>62014.663671319169</v>
      </c>
      <c r="Q273" s="112">
        <f t="shared" ca="1" si="47"/>
        <v>7.3910650814859044E-15</v>
      </c>
      <c r="S273" s="112">
        <f ca="1">IF(B272=0,0,IF(B273=B272,S272+M273/O273,M273/O273+1))</f>
        <v>24733.464886716218</v>
      </c>
    </row>
    <row r="274" spans="1:19" x14ac:dyDescent="0.25">
      <c r="A274" s="102">
        <v>271</v>
      </c>
      <c r="B274" s="102" t="str">
        <f>'Участки тепловых сетей'!B274</f>
        <v>Котельная с. Кременки</v>
      </c>
      <c r="C274" s="102" t="str">
        <f>'Участки тепловых сетей'!C274</f>
        <v>ТК4</v>
      </c>
      <c r="D274" s="102" t="str">
        <f>'Участки тепловых сетей'!D274</f>
        <v xml:space="preserve">ТК5 </v>
      </c>
      <c r="E274" s="102">
        <f>IF('Участки тепловых сетей'!F274="Подземная канальная или подвальная",2,IF('Участки тепловых сетей'!F274="Подземная бесканальная",2,IF('Участки тепловых сетей'!F274="Надземная",1,0)))</f>
        <v>2</v>
      </c>
      <c r="F274" s="102">
        <f t="shared" si="40"/>
        <v>0.05</v>
      </c>
      <c r="G274" s="108">
        <f ca="1">IF(B274=0,0,YEAR(TODAY())-'Участки тепловых сетей'!E274)</f>
        <v>54</v>
      </c>
      <c r="H274" s="102">
        <f>IF(B274=0,0,'Участки тепловых сетей'!H274/1000)</f>
        <v>5.1499999999999997E-2</v>
      </c>
      <c r="I274" s="102">
        <f t="shared" si="41"/>
        <v>1</v>
      </c>
      <c r="J274" s="108">
        <f>IF(B274=0,0,'Участки тепловых сетей'!G274/1000)</f>
        <v>0.1</v>
      </c>
      <c r="K274" s="108">
        <f t="shared" ca="1" si="42"/>
        <v>7.4398658624364185</v>
      </c>
      <c r="L274" s="109">
        <f t="shared" ca="1" si="43"/>
        <v>2603.0803636513529</v>
      </c>
      <c r="M274" s="109">
        <f t="shared" ca="1" si="44"/>
        <v>134.05863872804466</v>
      </c>
      <c r="N274" s="110">
        <f t="shared" si="45"/>
        <v>6.4003992435034274</v>
      </c>
      <c r="O274" s="110">
        <f t="shared" si="46"/>
        <v>0.15624025345216178</v>
      </c>
      <c r="P274" s="111">
        <f ca="1">_xlfn.MAXIFS($S$4:$S$578,$B$4:$B$578,B274)</f>
        <v>62014.663671319169</v>
      </c>
      <c r="Q274" s="112">
        <f t="shared" ca="1" si="47"/>
        <v>6.0127472581565966E-59</v>
      </c>
      <c r="S274" s="112">
        <f ca="1">IF(B273=0,0,IF(B274=B273,S273+M274/O274,M274/O274+1))</f>
        <v>25591.493696616293</v>
      </c>
    </row>
    <row r="275" spans="1:19" x14ac:dyDescent="0.25">
      <c r="A275" s="102">
        <v>272</v>
      </c>
      <c r="B275" s="102" t="str">
        <f>'Участки тепловых сетей'!B275</f>
        <v>Котельная с. Кременки</v>
      </c>
      <c r="C275" s="102" t="str">
        <f>'Участки тепловых сетей'!C275</f>
        <v>ТК5</v>
      </c>
      <c r="D275" s="102" t="str">
        <f>'Участки тепловых сетей'!D275</f>
        <v xml:space="preserve">ТК6 </v>
      </c>
      <c r="E275" s="102">
        <f>IF('Участки тепловых сетей'!F275="Подземная канальная или подвальная",2,IF('Участки тепловых сетей'!F275="Подземная бесканальная",2,IF('Участки тепловых сетей'!F275="Надземная",1,0)))</f>
        <v>2</v>
      </c>
      <c r="F275" s="102">
        <f t="shared" si="40"/>
        <v>0.05</v>
      </c>
      <c r="G275" s="108">
        <f ca="1">IF(B275=0,0,YEAR(TODAY())-'Участки тепловых сетей'!E275)</f>
        <v>54</v>
      </c>
      <c r="H275" s="102">
        <f>IF(B275=0,0,'Участки тепловых сетей'!H275/1000)</f>
        <v>7.0000000000000007E-2</v>
      </c>
      <c r="I275" s="102">
        <f t="shared" si="41"/>
        <v>1</v>
      </c>
      <c r="J275" s="108">
        <f>IF(B275=0,0,'Участки тепловых сетей'!G275/1000)</f>
        <v>0.1</v>
      </c>
      <c r="K275" s="108">
        <f t="shared" ca="1" si="42"/>
        <v>7.4398658624364185</v>
      </c>
      <c r="L275" s="109">
        <f t="shared" ca="1" si="43"/>
        <v>2603.0803636513529</v>
      </c>
      <c r="M275" s="109">
        <f t="shared" ca="1" si="44"/>
        <v>182.2156254555947</v>
      </c>
      <c r="N275" s="110">
        <f t="shared" si="45"/>
        <v>6.4003992435034274</v>
      </c>
      <c r="O275" s="110">
        <f t="shared" si="46"/>
        <v>0.15624025345216178</v>
      </c>
      <c r="P275" s="111">
        <f ca="1">_xlfn.MAXIFS($S$4:$S$578,$B$4:$B$578,B275)</f>
        <v>62014.663671319169</v>
      </c>
      <c r="Q275" s="112">
        <f t="shared" ca="1" si="47"/>
        <v>7.3241857178772332E-80</v>
      </c>
      <c r="S275" s="112">
        <f ca="1">IF(B274=0,0,IF(B275=B274,S274+M275/O275,M275/O275+1))</f>
        <v>26757.746447936785</v>
      </c>
    </row>
    <row r="276" spans="1:19" x14ac:dyDescent="0.25">
      <c r="A276" s="102">
        <v>273</v>
      </c>
      <c r="B276" s="102" t="str">
        <f>'Участки тепловых сетей'!B276</f>
        <v>Котельная с. Кременки</v>
      </c>
      <c r="C276" s="102" t="str">
        <f>'Участки тепловых сетей'!C276</f>
        <v>ТК6</v>
      </c>
      <c r="D276" s="102" t="str">
        <f>'Участки тепловых сетей'!D276</f>
        <v xml:space="preserve">ТК7 </v>
      </c>
      <c r="E276" s="102">
        <f>IF('Участки тепловых сетей'!F276="Подземная канальная или подвальная",2,IF('Участки тепловых сетей'!F276="Подземная бесканальная",2,IF('Участки тепловых сетей'!F276="Надземная",1,0)))</f>
        <v>2</v>
      </c>
      <c r="F276" s="102">
        <f t="shared" si="40"/>
        <v>0.05</v>
      </c>
      <c r="G276" s="108">
        <f ca="1">IF(B276=0,0,YEAR(TODAY())-'Участки тепловых сетей'!E276)</f>
        <v>54</v>
      </c>
      <c r="H276" s="102">
        <f>IF(B276=0,0,'Участки тепловых сетей'!H276/1000)</f>
        <v>4.5999999999999999E-2</v>
      </c>
      <c r="I276" s="102">
        <f t="shared" si="41"/>
        <v>1</v>
      </c>
      <c r="J276" s="108">
        <f>IF(B276=0,0,'Участки тепловых сетей'!G276/1000)</f>
        <v>0.1</v>
      </c>
      <c r="K276" s="108">
        <f t="shared" ca="1" si="42"/>
        <v>7.4398658624364185</v>
      </c>
      <c r="L276" s="109">
        <f t="shared" ca="1" si="43"/>
        <v>2603.0803636513529</v>
      </c>
      <c r="M276" s="109">
        <f t="shared" ca="1" si="44"/>
        <v>119.74169672796224</v>
      </c>
      <c r="N276" s="110">
        <f t="shared" si="45"/>
        <v>6.4003992435034274</v>
      </c>
      <c r="O276" s="110">
        <f t="shared" si="46"/>
        <v>0.15624025345216178</v>
      </c>
      <c r="P276" s="111">
        <f ca="1">_xlfn.MAXIFS($S$4:$S$578,$B$4:$B$578,B276)</f>
        <v>62014.663671319169</v>
      </c>
      <c r="Q276" s="112">
        <f t="shared" ca="1" si="47"/>
        <v>9.9275448396297551E-53</v>
      </c>
      <c r="S276" s="112">
        <f ca="1">IF(B275=0,0,IF(B276=B275,S275+M276/O276,M276/O276+1))</f>
        <v>27524.141113090252</v>
      </c>
    </row>
    <row r="277" spans="1:19" x14ac:dyDescent="0.25">
      <c r="A277" s="102">
        <v>274</v>
      </c>
      <c r="B277" s="102" t="str">
        <f>'Участки тепловых сетей'!B277</f>
        <v>Котельная с. Кременки</v>
      </c>
      <c r="C277" s="102" t="str">
        <f>'Участки тепловых сетей'!C277</f>
        <v>ТК7</v>
      </c>
      <c r="D277" s="102" t="str">
        <f>'Участки тепловых сетей'!D277</f>
        <v xml:space="preserve">ТК8 </v>
      </c>
      <c r="E277" s="102">
        <f>IF('Участки тепловых сетей'!F277="Подземная канальная или подвальная",2,IF('Участки тепловых сетей'!F277="Подземная бесканальная",2,IF('Участки тепловых сетей'!F277="Надземная",1,0)))</f>
        <v>2</v>
      </c>
      <c r="F277" s="102">
        <f t="shared" si="40"/>
        <v>0.05</v>
      </c>
      <c r="G277" s="108">
        <f ca="1">IF(B277=0,0,YEAR(TODAY())-'Участки тепловых сетей'!E277)</f>
        <v>54</v>
      </c>
      <c r="H277" s="102">
        <f>IF(B277=0,0,'Участки тепловых сетей'!H277/1000)</f>
        <v>4.1000000000000002E-2</v>
      </c>
      <c r="I277" s="102">
        <f t="shared" si="41"/>
        <v>1</v>
      </c>
      <c r="J277" s="108">
        <f>IF(B277=0,0,'Участки тепловых сетей'!G277/1000)</f>
        <v>0.1</v>
      </c>
      <c r="K277" s="108">
        <f t="shared" ca="1" si="42"/>
        <v>7.4398658624364185</v>
      </c>
      <c r="L277" s="109">
        <f t="shared" ca="1" si="43"/>
        <v>2603.0803636513529</v>
      </c>
      <c r="M277" s="109">
        <f t="shared" ca="1" si="44"/>
        <v>106.72629490970547</v>
      </c>
      <c r="N277" s="110">
        <f t="shared" si="45"/>
        <v>6.4003992435034274</v>
      </c>
      <c r="O277" s="110">
        <f t="shared" si="46"/>
        <v>0.15624025345216178</v>
      </c>
      <c r="P277" s="111">
        <f ca="1">_xlfn.MAXIFS($S$4:$S$578,$B$4:$B$578,B277)</f>
        <v>62014.663671319169</v>
      </c>
      <c r="Q277" s="112">
        <f t="shared" ca="1" si="47"/>
        <v>4.4602484065402831E-47</v>
      </c>
      <c r="S277" s="112">
        <f ca="1">IF(B276=0,0,IF(B277=B276,S276+M277/O277,M277/O277+1))</f>
        <v>28207.232010292257</v>
      </c>
    </row>
    <row r="278" spans="1:19" x14ac:dyDescent="0.25">
      <c r="A278" s="102">
        <v>275</v>
      </c>
      <c r="B278" s="102" t="str">
        <f>'Участки тепловых сетей'!B278</f>
        <v>Котельная с. Кременки</v>
      </c>
      <c r="C278" s="102" t="str">
        <f>'Участки тепловых сетей'!C278</f>
        <v>ТК8</v>
      </c>
      <c r="D278" s="102" t="str">
        <f>'Участки тепловых сетей'!D278</f>
        <v xml:space="preserve">ТК9 </v>
      </c>
      <c r="E278" s="102">
        <f>IF('Участки тепловых сетей'!F278="Подземная канальная или подвальная",2,IF('Участки тепловых сетей'!F278="Подземная бесканальная",2,IF('Участки тепловых сетей'!F278="Надземная",1,0)))</f>
        <v>2</v>
      </c>
      <c r="F278" s="102">
        <f t="shared" si="40"/>
        <v>0.05</v>
      </c>
      <c r="G278" s="108">
        <f ca="1">IF(B278=0,0,YEAR(TODAY())-'Участки тепловых сетей'!E278)</f>
        <v>54</v>
      </c>
      <c r="H278" s="102">
        <f>IF(B278=0,0,'Участки тепловых сетей'!H278/1000)</f>
        <v>4.1000000000000002E-2</v>
      </c>
      <c r="I278" s="102">
        <f t="shared" si="41"/>
        <v>1</v>
      </c>
      <c r="J278" s="108">
        <f>IF(B278=0,0,'Участки тепловых сетей'!G278/1000)</f>
        <v>0.1</v>
      </c>
      <c r="K278" s="108">
        <f t="shared" ca="1" si="42"/>
        <v>7.4398658624364185</v>
      </c>
      <c r="L278" s="109">
        <f t="shared" ca="1" si="43"/>
        <v>2603.0803636513529</v>
      </c>
      <c r="M278" s="109">
        <f t="shared" ca="1" si="44"/>
        <v>106.72629490970547</v>
      </c>
      <c r="N278" s="110">
        <f t="shared" si="45"/>
        <v>6.4003992435034274</v>
      </c>
      <c r="O278" s="110">
        <f t="shared" si="46"/>
        <v>0.15624025345216178</v>
      </c>
      <c r="P278" s="111">
        <f ca="1">_xlfn.MAXIFS($S$4:$S$578,$B$4:$B$578,B278)</f>
        <v>62014.663671319169</v>
      </c>
      <c r="Q278" s="112">
        <f t="shared" ca="1" si="47"/>
        <v>4.4602484065402831E-47</v>
      </c>
      <c r="S278" s="112">
        <f ca="1">IF(B277=0,0,IF(B278=B277,S277+M278/O278,M278/O278+1))</f>
        <v>28890.322907494261</v>
      </c>
    </row>
    <row r="279" spans="1:19" x14ac:dyDescent="0.25">
      <c r="A279" s="102">
        <v>276</v>
      </c>
      <c r="B279" s="102" t="str">
        <f>'Участки тепловых сетей'!B279</f>
        <v>Котельная с. Кременки</v>
      </c>
      <c r="C279" s="102" t="str">
        <f>'Участки тепловых сетей'!C279</f>
        <v>УТ4</v>
      </c>
      <c r="D279" s="102" t="str">
        <f>'Участки тепловых сетей'!D279</f>
        <v xml:space="preserve">ТК3 </v>
      </c>
      <c r="E279" s="102">
        <f>IF('Участки тепловых сетей'!F279="Подземная канальная или подвальная",2,IF('Участки тепловых сетей'!F279="Подземная бесканальная",2,IF('Участки тепловых сетей'!F279="Надземная",1,0)))</f>
        <v>2</v>
      </c>
      <c r="F279" s="102">
        <f t="shared" si="40"/>
        <v>0.05</v>
      </c>
      <c r="G279" s="108">
        <f ca="1">IF(B279=0,0,YEAR(TODAY())-'Участки тепловых сетей'!E279)</f>
        <v>54</v>
      </c>
      <c r="H279" s="102">
        <f>IF(B279=0,0,'Участки тепловых сетей'!H279/1000)</f>
        <v>7.4999999999999997E-3</v>
      </c>
      <c r="I279" s="102">
        <f t="shared" si="41"/>
        <v>1</v>
      </c>
      <c r="J279" s="108">
        <f>IF(B279=0,0,'Участки тепловых сетей'!G279/1000)</f>
        <v>0.1</v>
      </c>
      <c r="K279" s="108">
        <f t="shared" ca="1" si="42"/>
        <v>7.4398658624364185</v>
      </c>
      <c r="L279" s="109">
        <f t="shared" ca="1" si="43"/>
        <v>2603.0803636513529</v>
      </c>
      <c r="M279" s="109">
        <f t="shared" ca="1" si="44"/>
        <v>19.523102727385147</v>
      </c>
      <c r="N279" s="110">
        <f t="shared" si="45"/>
        <v>6.4003992435034274</v>
      </c>
      <c r="O279" s="110">
        <f t="shared" si="46"/>
        <v>0.15624025345216178</v>
      </c>
      <c r="P279" s="111">
        <f ca="1">_xlfn.MAXIFS($S$4:$S$578,$B$4:$B$578,B279)</f>
        <v>62014.663671319169</v>
      </c>
      <c r="Q279" s="112">
        <f t="shared" ca="1" si="47"/>
        <v>3.3206585097189664E-9</v>
      </c>
      <c r="S279" s="112">
        <f ca="1">IF(B278=0,0,IF(B279=B278,S278+M279/O279,M279/O279+1))</f>
        <v>29015.278559421458</v>
      </c>
    </row>
    <row r="280" spans="1:19" x14ac:dyDescent="0.25">
      <c r="A280" s="102">
        <v>277</v>
      </c>
      <c r="B280" s="102" t="str">
        <f>'Участки тепловых сетей'!B280</f>
        <v>Котельная с. Кременки</v>
      </c>
      <c r="C280" s="102" t="str">
        <f>'Участки тепловых сетей'!C280</f>
        <v>УТ2</v>
      </c>
      <c r="D280" s="102" t="str">
        <f>'Участки тепловых сетей'!D280</f>
        <v xml:space="preserve">ТК1 </v>
      </c>
      <c r="E280" s="102">
        <f>IF('Участки тепловых сетей'!F280="Подземная канальная или подвальная",2,IF('Участки тепловых сетей'!F280="Подземная бесканальная",2,IF('Участки тепловых сетей'!F280="Надземная",1,0)))</f>
        <v>2</v>
      </c>
      <c r="F280" s="102">
        <f t="shared" si="40"/>
        <v>0.05</v>
      </c>
      <c r="G280" s="108">
        <f ca="1">IF(B280=0,0,YEAR(TODAY())-'Участки тепловых сетей'!E280)</f>
        <v>54</v>
      </c>
      <c r="H280" s="102">
        <f>IF(B280=0,0,'Участки тепловых сетей'!H280/1000)</f>
        <v>0.216</v>
      </c>
      <c r="I280" s="102">
        <f t="shared" si="41"/>
        <v>1</v>
      </c>
      <c r="J280" s="108">
        <f>IF(B280=0,0,'Участки тепловых сетей'!G280/1000)</f>
        <v>8.1000000000000003E-2</v>
      </c>
      <c r="K280" s="108">
        <f t="shared" ca="1" si="42"/>
        <v>7.4398658624364185</v>
      </c>
      <c r="L280" s="109">
        <f t="shared" ca="1" si="43"/>
        <v>2603.0803636513529</v>
      </c>
      <c r="M280" s="109">
        <f t="shared" ca="1" si="44"/>
        <v>562.26535854869223</v>
      </c>
      <c r="N280" s="110">
        <f t="shared" si="45"/>
        <v>5.6205481627436145</v>
      </c>
      <c r="O280" s="110">
        <f t="shared" si="46"/>
        <v>0.1779185892629839</v>
      </c>
      <c r="P280" s="111">
        <f ca="1">_xlfn.MAXIFS($S$4:$S$578,$B$4:$B$578,B280)</f>
        <v>62014.663671319169</v>
      </c>
      <c r="Q280" s="112">
        <f t="shared" ca="1" si="47"/>
        <v>6.4752630668740458E-245</v>
      </c>
      <c r="S280" s="112">
        <f ca="1">IF(B279=0,0,IF(B280=B279,S279+M280/O280,M280/O280+1))</f>
        <v>32175.518087386692</v>
      </c>
    </row>
    <row r="281" spans="1:19" x14ac:dyDescent="0.25">
      <c r="A281" s="102">
        <v>278</v>
      </c>
      <c r="B281" s="102" t="str">
        <f>'Участки тепловых сетей'!B281</f>
        <v>Котельная с. Кременки</v>
      </c>
      <c r="C281" s="102" t="str">
        <f>'Участки тепловых сетей'!C281</f>
        <v>ТК16</v>
      </c>
      <c r="D281" s="102" t="str">
        <f>'Участки тепловых сетей'!D281</f>
        <v xml:space="preserve">ТК17 </v>
      </c>
      <c r="E281" s="102">
        <f>IF('Участки тепловых сетей'!F281="Подземная канальная или подвальная",2,IF('Участки тепловых сетей'!F281="Подземная бесканальная",2,IF('Участки тепловых сетей'!F281="Надземная",1,0)))</f>
        <v>2</v>
      </c>
      <c r="F281" s="102">
        <f t="shared" si="40"/>
        <v>0.05</v>
      </c>
      <c r="G281" s="108">
        <f ca="1">IF(B281=0,0,YEAR(TODAY())-'Участки тепловых сетей'!E281)</f>
        <v>54</v>
      </c>
      <c r="H281" s="102">
        <f>IF(B281=0,0,'Участки тепловых сетей'!H281/1000)</f>
        <v>0.108</v>
      </c>
      <c r="I281" s="102">
        <f t="shared" si="41"/>
        <v>1</v>
      </c>
      <c r="J281" s="108">
        <f>IF(B281=0,0,'Участки тепловых сетей'!G281/1000)</f>
        <v>8.1000000000000003E-2</v>
      </c>
      <c r="K281" s="108">
        <f t="shared" ca="1" si="42"/>
        <v>7.4398658624364185</v>
      </c>
      <c r="L281" s="109">
        <f t="shared" ca="1" si="43"/>
        <v>2603.0803636513529</v>
      </c>
      <c r="M281" s="109">
        <f t="shared" ca="1" si="44"/>
        <v>281.13267927434612</v>
      </c>
      <c r="N281" s="110">
        <f t="shared" si="45"/>
        <v>5.6205481627436145</v>
      </c>
      <c r="O281" s="110">
        <f t="shared" si="46"/>
        <v>0.1779185892629839</v>
      </c>
      <c r="P281" s="111">
        <f ca="1">_xlfn.MAXIFS($S$4:$S$578,$B$4:$B$578,B281)</f>
        <v>62014.663671319169</v>
      </c>
      <c r="Q281" s="112">
        <f t="shared" ca="1" si="47"/>
        <v>8.0469019298572581E-123</v>
      </c>
      <c r="S281" s="112">
        <f ca="1">IF(B280=0,0,IF(B281=B280,S280+M281/O281,M281/O281+1))</f>
        <v>33755.637851369305</v>
      </c>
    </row>
    <row r="282" spans="1:19" x14ac:dyDescent="0.25">
      <c r="A282" s="102">
        <v>279</v>
      </c>
      <c r="B282" s="102" t="str">
        <f>'Участки тепловых сетей'!B282</f>
        <v>Котельная с. Кременки</v>
      </c>
      <c r="C282" s="102" t="str">
        <f>'Участки тепловых сетей'!C282</f>
        <v>ТК17</v>
      </c>
      <c r="D282" s="102" t="str">
        <f>'Участки тепловых сетей'!D282</f>
        <v xml:space="preserve">ТК18 </v>
      </c>
      <c r="E282" s="102">
        <f>IF('Участки тепловых сетей'!F282="Подземная канальная или подвальная",2,IF('Участки тепловых сетей'!F282="Подземная бесканальная",2,IF('Участки тепловых сетей'!F282="Надземная",1,0)))</f>
        <v>2</v>
      </c>
      <c r="F282" s="102">
        <f t="shared" si="40"/>
        <v>0.05</v>
      </c>
      <c r="G282" s="108">
        <f ca="1">IF(B282=0,0,YEAR(TODAY())-'Участки тепловых сетей'!E282)</f>
        <v>54</v>
      </c>
      <c r="H282" s="102">
        <f>IF(B282=0,0,'Участки тепловых сетей'!H282/1000)</f>
        <v>0.03</v>
      </c>
      <c r="I282" s="102">
        <f t="shared" si="41"/>
        <v>1</v>
      </c>
      <c r="J282" s="108">
        <f>IF(B282=0,0,'Участки тепловых сетей'!G282/1000)</f>
        <v>8.1000000000000003E-2</v>
      </c>
      <c r="K282" s="108">
        <f t="shared" ca="1" si="42"/>
        <v>7.4398658624364185</v>
      </c>
      <c r="L282" s="109">
        <f t="shared" ca="1" si="43"/>
        <v>2603.0803636513529</v>
      </c>
      <c r="M282" s="109">
        <f t="shared" ca="1" si="44"/>
        <v>78.09241090954059</v>
      </c>
      <c r="N282" s="110">
        <f t="shared" si="45"/>
        <v>5.6205481627436145</v>
      </c>
      <c r="O282" s="110">
        <f t="shared" si="46"/>
        <v>0.1779185892629839</v>
      </c>
      <c r="P282" s="111">
        <f ca="1">_xlfn.MAXIFS($S$4:$S$578,$B$4:$B$578,B282)</f>
        <v>62014.663671319169</v>
      </c>
      <c r="Q282" s="112">
        <f t="shared" ca="1" si="47"/>
        <v>1.2158972142993588E-34</v>
      </c>
      <c r="S282" s="112">
        <f ca="1">IF(B281=0,0,IF(B282=B281,S281+M282/O282,M282/O282+1))</f>
        <v>34194.560008031141</v>
      </c>
    </row>
    <row r="283" spans="1:19" x14ac:dyDescent="0.25">
      <c r="A283" s="102">
        <v>280</v>
      </c>
      <c r="B283" s="102" t="str">
        <f>'Участки тепловых сетей'!B283</f>
        <v>Котельная с. Кременки</v>
      </c>
      <c r="C283" s="102" t="str">
        <f>'Участки тепловых сетей'!C283</f>
        <v>ТК18</v>
      </c>
      <c r="D283" s="102" t="str">
        <f>'Участки тепловых сетей'!D283</f>
        <v xml:space="preserve">ул. Новостройка, 5 </v>
      </c>
      <c r="E283" s="102">
        <f>IF('Участки тепловых сетей'!F283="Подземная канальная или подвальная",2,IF('Участки тепловых сетей'!F283="Подземная бесканальная",2,IF('Участки тепловых сетей'!F283="Надземная",1,0)))</f>
        <v>2</v>
      </c>
      <c r="F283" s="102">
        <f t="shared" si="40"/>
        <v>0.05</v>
      </c>
      <c r="G283" s="108">
        <f ca="1">IF(B283=0,0,YEAR(TODAY())-'Участки тепловых сетей'!E283)</f>
        <v>54</v>
      </c>
      <c r="H283" s="102">
        <f>IF(B283=0,0,'Участки тепловых сетей'!H283/1000)</f>
        <v>1.2E-2</v>
      </c>
      <c r="I283" s="102">
        <f t="shared" si="41"/>
        <v>1</v>
      </c>
      <c r="J283" s="108">
        <f>IF(B283=0,0,'Участки тепловых сетей'!G283/1000)</f>
        <v>8.1000000000000003E-2</v>
      </c>
      <c r="K283" s="108">
        <f t="shared" ca="1" si="42"/>
        <v>7.4398658624364185</v>
      </c>
      <c r="L283" s="109">
        <f t="shared" ca="1" si="43"/>
        <v>2603.0803636513529</v>
      </c>
      <c r="M283" s="109">
        <f t="shared" ca="1" si="44"/>
        <v>31.236964363816234</v>
      </c>
      <c r="N283" s="110">
        <f t="shared" si="45"/>
        <v>5.6205481627436145</v>
      </c>
      <c r="O283" s="110">
        <f t="shared" si="46"/>
        <v>0.1779185892629839</v>
      </c>
      <c r="P283" s="111">
        <f ca="1">_xlfn.MAXIFS($S$4:$S$578,$B$4:$B$578,B283)</f>
        <v>62014.663671319169</v>
      </c>
      <c r="Q283" s="112">
        <f t="shared" ca="1" si="47"/>
        <v>2.7161812403920168E-14</v>
      </c>
      <c r="S283" s="112">
        <f ca="1">IF(B282=0,0,IF(B283=B282,S282+M283/O283,M283/O283+1))</f>
        <v>34370.128870695873</v>
      </c>
    </row>
    <row r="284" spans="1:19" x14ac:dyDescent="0.25">
      <c r="A284" s="102">
        <v>281</v>
      </c>
      <c r="B284" s="102" t="str">
        <f>'Участки тепловых сетей'!B284</f>
        <v>Котельная с. Кременки</v>
      </c>
      <c r="C284" s="102" t="str">
        <f>'Участки тепловых сетей'!C284</f>
        <v>ТК16</v>
      </c>
      <c r="D284" s="102" t="str">
        <f>'Участки тепловых сетей'!D284</f>
        <v xml:space="preserve">УТ21-ГВС </v>
      </c>
      <c r="E284" s="102">
        <f>IF('Участки тепловых сетей'!F284="Подземная канальная или подвальная",2,IF('Участки тепловых сетей'!F284="Подземная бесканальная",2,IF('Участки тепловых сетей'!F284="Надземная",1,0)))</f>
        <v>2</v>
      </c>
      <c r="F284" s="102">
        <f t="shared" si="40"/>
        <v>0.05</v>
      </c>
      <c r="G284" s="108">
        <f ca="1">IF(B284=0,0,YEAR(TODAY())-'Участки тепловых сетей'!E284)</f>
        <v>54</v>
      </c>
      <c r="H284" s="102">
        <f>IF(B284=0,0,'Участки тепловых сетей'!H284/1000)</f>
        <v>4.2000000000000003E-2</v>
      </c>
      <c r="I284" s="102">
        <f t="shared" si="41"/>
        <v>1</v>
      </c>
      <c r="J284" s="108">
        <f>IF(B284=0,0,'Участки тепловых сетей'!G284/1000)</f>
        <v>8.1000000000000003E-2</v>
      </c>
      <c r="K284" s="108">
        <f t="shared" ca="1" si="42"/>
        <v>7.4398658624364185</v>
      </c>
      <c r="L284" s="109">
        <f t="shared" ca="1" si="43"/>
        <v>2603.0803636513529</v>
      </c>
      <c r="M284" s="109">
        <f t="shared" ca="1" si="44"/>
        <v>109.32937527335683</v>
      </c>
      <c r="N284" s="110">
        <f t="shared" si="45"/>
        <v>5.6205481627436145</v>
      </c>
      <c r="O284" s="110">
        <f t="shared" si="46"/>
        <v>0.1779185892629839</v>
      </c>
      <c r="P284" s="111">
        <f ca="1">_xlfn.MAXIFS($S$4:$S$578,$B$4:$B$578,B284)</f>
        <v>62014.663671319169</v>
      </c>
      <c r="Q284" s="112">
        <f t="shared" ca="1" si="47"/>
        <v>3.3025972037248067E-48</v>
      </c>
      <c r="S284" s="112">
        <f ca="1">IF(B283=0,0,IF(B284=B283,S283+M284/O284,M284/O284+1))</f>
        <v>34984.619890022448</v>
      </c>
    </row>
    <row r="285" spans="1:19" x14ac:dyDescent="0.25">
      <c r="A285" s="102">
        <v>282</v>
      </c>
      <c r="B285" s="102" t="str">
        <f>'Участки тепловых сетей'!B285</f>
        <v>Котельная с. Кременки</v>
      </c>
      <c r="C285" s="102" t="str">
        <f>'Участки тепловых сетей'!C285</f>
        <v>УТ1</v>
      </c>
      <c r="D285" s="102" t="str">
        <f>'Участки тепловых сетей'!D285</f>
        <v xml:space="preserve">ул. Новостройка, 21 </v>
      </c>
      <c r="E285" s="102">
        <f>IF('Участки тепловых сетей'!F285="Подземная канальная или подвальная",2,IF('Участки тепловых сетей'!F285="Подземная бесканальная",2,IF('Участки тепловых сетей'!F285="Надземная",1,0)))</f>
        <v>1</v>
      </c>
      <c r="F285" s="102">
        <f t="shared" si="40"/>
        <v>0.05</v>
      </c>
      <c r="G285" s="108">
        <f ca="1">IF(B285=0,0,YEAR(TODAY())-'Участки тепловых сетей'!E285)</f>
        <v>55</v>
      </c>
      <c r="H285" s="102">
        <f>IF(B285=0,0,'Участки тепловых сетей'!H285/1000)</f>
        <v>8.0000000000000002E-3</v>
      </c>
      <c r="I285" s="102">
        <f t="shared" si="41"/>
        <v>1</v>
      </c>
      <c r="J285" s="108">
        <f>IF(B285=0,0,'Участки тепловых сетей'!G285/1000)</f>
        <v>5.0999999999999997E-2</v>
      </c>
      <c r="K285" s="108">
        <f t="shared" ca="1" si="42"/>
        <v>7.8213159420940856</v>
      </c>
      <c r="L285" s="109">
        <f t="shared" ca="1" si="43"/>
        <v>5613.2944115032469</v>
      </c>
      <c r="M285" s="109">
        <f t="shared" ca="1" si="44"/>
        <v>44.906355292025978</v>
      </c>
      <c r="N285" s="110">
        <f t="shared" si="45"/>
        <v>4.4658198822924025</v>
      </c>
      <c r="O285" s="110">
        <f t="shared" si="46"/>
        <v>0.2239230480309202</v>
      </c>
      <c r="P285" s="111">
        <f ca="1">_xlfn.MAXIFS($S$4:$S$578,$B$4:$B$578,B285)</f>
        <v>62014.663671319169</v>
      </c>
      <c r="Q285" s="112">
        <f t="shared" ca="1" si="47"/>
        <v>3.1435306147394521E-20</v>
      </c>
      <c r="S285" s="112">
        <f ca="1">IF(B284=0,0,IF(B285=B284,S284+M285/O285,M285/O285+1))</f>
        <v>35185.163584326867</v>
      </c>
    </row>
    <row r="286" spans="1:19" x14ac:dyDescent="0.25">
      <c r="A286" s="102">
        <v>283</v>
      </c>
      <c r="B286" s="102" t="str">
        <f>'Участки тепловых сетей'!B286</f>
        <v>Котельная с. Кременки</v>
      </c>
      <c r="C286" s="102" t="str">
        <f>'Участки тепловых сетей'!C286</f>
        <v>Котельная с. Кременки</v>
      </c>
      <c r="D286" s="102" t="str">
        <f>'Участки тепловых сетей'!D286</f>
        <v xml:space="preserve">УТ1-ГВС </v>
      </c>
      <c r="E286" s="102">
        <f>IF('Участки тепловых сетей'!F286="Подземная канальная или подвальная",2,IF('Участки тепловых сетей'!F286="Подземная бесканальная",2,IF('Участки тепловых сетей'!F286="Надземная",1,0)))</f>
        <v>1</v>
      </c>
      <c r="F286" s="102">
        <f t="shared" si="40"/>
        <v>0.05</v>
      </c>
      <c r="G286" s="108">
        <f ca="1">IF(B286=0,0,YEAR(TODAY())-'Участки тепловых сетей'!E286)</f>
        <v>55</v>
      </c>
      <c r="H286" s="102">
        <f>IF(B286=0,0,'Участки тепловых сетей'!H286/1000)</f>
        <v>9.9000000000000005E-2</v>
      </c>
      <c r="I286" s="102">
        <f t="shared" si="41"/>
        <v>1</v>
      </c>
      <c r="J286" s="108">
        <f>IF(B286=0,0,'Участки тепловых сетей'!G286/1000)</f>
        <v>5.0999999999999997E-2</v>
      </c>
      <c r="K286" s="108">
        <f t="shared" ca="1" si="42"/>
        <v>7.8213159420940856</v>
      </c>
      <c r="L286" s="109">
        <f t="shared" ca="1" si="43"/>
        <v>5613.2944115032469</v>
      </c>
      <c r="M286" s="109">
        <f t="shared" ca="1" si="44"/>
        <v>555.71614673882152</v>
      </c>
      <c r="N286" s="110">
        <f t="shared" si="45"/>
        <v>4.4658198822924025</v>
      </c>
      <c r="O286" s="110">
        <f t="shared" si="46"/>
        <v>0.2239230480309202</v>
      </c>
      <c r="P286" s="111">
        <f ca="1">_xlfn.MAXIFS($S$4:$S$578,$B$4:$B$578,B286)</f>
        <v>62014.663671319169</v>
      </c>
      <c r="Q286" s="112">
        <f t="shared" ca="1" si="47"/>
        <v>4.5242226201333216E-242</v>
      </c>
      <c r="S286" s="112">
        <f ca="1">IF(B285=0,0,IF(B286=B285,S285+M286/O286,M286/O286+1))</f>
        <v>37666.89180134402</v>
      </c>
    </row>
    <row r="287" spans="1:19" x14ac:dyDescent="0.25">
      <c r="A287" s="102">
        <v>284</v>
      </c>
      <c r="B287" s="102" t="str">
        <f>'Участки тепловых сетей'!B287</f>
        <v>Котельная с. Кременки</v>
      </c>
      <c r="C287" s="102" t="str">
        <f>'Участки тепловых сетей'!C287</f>
        <v>УТ1-ГВС</v>
      </c>
      <c r="D287" s="102" t="str">
        <f>'Участки тепловых сетей'!D287</f>
        <v xml:space="preserve">ул. Новостройка, 21 </v>
      </c>
      <c r="E287" s="102">
        <f>IF('Участки тепловых сетей'!F287="Подземная канальная или подвальная",2,IF('Участки тепловых сетей'!F287="Подземная бесканальная",2,IF('Участки тепловых сетей'!F287="Надземная",1,0)))</f>
        <v>1</v>
      </c>
      <c r="F287" s="102">
        <f t="shared" si="40"/>
        <v>0.05</v>
      </c>
      <c r="G287" s="108">
        <f ca="1">IF(B287=0,0,YEAR(TODAY())-'Участки тепловых сетей'!E287)</f>
        <v>55</v>
      </c>
      <c r="H287" s="102">
        <f>IF(B287=0,0,'Участки тепловых сетей'!H287/1000)</f>
        <v>8.0000000000000002E-3</v>
      </c>
      <c r="I287" s="102">
        <f t="shared" si="41"/>
        <v>1</v>
      </c>
      <c r="J287" s="108">
        <f>IF(B287=0,0,'Участки тепловых сетей'!G287/1000)</f>
        <v>5.0999999999999997E-2</v>
      </c>
      <c r="K287" s="108">
        <f t="shared" ca="1" si="42"/>
        <v>7.8213159420940856</v>
      </c>
      <c r="L287" s="109">
        <f t="shared" ca="1" si="43"/>
        <v>5613.2944115032469</v>
      </c>
      <c r="M287" s="109">
        <f t="shared" ca="1" si="44"/>
        <v>44.906355292025978</v>
      </c>
      <c r="N287" s="110">
        <f t="shared" si="45"/>
        <v>4.4658198822924025</v>
      </c>
      <c r="O287" s="110">
        <f t="shared" si="46"/>
        <v>0.2239230480309202</v>
      </c>
      <c r="P287" s="111">
        <f ca="1">_xlfn.MAXIFS($S$4:$S$578,$B$4:$B$578,B287)</f>
        <v>62014.663671319169</v>
      </c>
      <c r="Q287" s="112">
        <f t="shared" ca="1" si="47"/>
        <v>3.1435306147394521E-20</v>
      </c>
      <c r="S287" s="112">
        <f ca="1">IF(B286=0,0,IF(B287=B286,S286+M287/O287,M287/O287+1))</f>
        <v>37867.435495648439</v>
      </c>
    </row>
    <row r="288" spans="1:19" x14ac:dyDescent="0.25">
      <c r="A288" s="102">
        <v>285</v>
      </c>
      <c r="B288" s="102" t="str">
        <f>'Участки тепловых сетей'!B288</f>
        <v>Котельная с. Кременки</v>
      </c>
      <c r="C288" s="102" t="str">
        <f>'Участки тепловых сетей'!C288</f>
        <v>УТ1-ГВС</v>
      </c>
      <c r="D288" s="102" t="str">
        <f>'Участки тепловых сетей'!D288</f>
        <v xml:space="preserve">УТ2-ГВС </v>
      </c>
      <c r="E288" s="102">
        <f>IF('Участки тепловых сетей'!F288="Подземная канальная или подвальная",2,IF('Участки тепловых сетей'!F288="Подземная бесканальная",2,IF('Участки тепловых сетей'!F288="Надземная",1,0)))</f>
        <v>1</v>
      </c>
      <c r="F288" s="102">
        <f t="shared" si="40"/>
        <v>0.05</v>
      </c>
      <c r="G288" s="108">
        <f ca="1">IF(B288=0,0,YEAR(TODAY())-'Участки тепловых сетей'!E288)</f>
        <v>55</v>
      </c>
      <c r="H288" s="102">
        <f>IF(B288=0,0,'Участки тепловых сетей'!H288/1000)</f>
        <v>4.7E-2</v>
      </c>
      <c r="I288" s="102">
        <f t="shared" si="41"/>
        <v>1</v>
      </c>
      <c r="J288" s="108">
        <f>IF(B288=0,0,'Участки тепловых сетей'!G288/1000)</f>
        <v>5.0999999999999997E-2</v>
      </c>
      <c r="K288" s="108">
        <f t="shared" ca="1" si="42"/>
        <v>7.8213159420940856</v>
      </c>
      <c r="L288" s="109">
        <f t="shared" ca="1" si="43"/>
        <v>5613.2944115032469</v>
      </c>
      <c r="M288" s="109">
        <f t="shared" ca="1" si="44"/>
        <v>263.82483734065261</v>
      </c>
      <c r="N288" s="110">
        <f t="shared" si="45"/>
        <v>4.4658198822924025</v>
      </c>
      <c r="O288" s="110">
        <f t="shared" si="46"/>
        <v>0.2239230480309202</v>
      </c>
      <c r="P288" s="111">
        <f ca="1">_xlfn.MAXIFS($S$4:$S$578,$B$4:$B$578,B288)</f>
        <v>62014.663671319169</v>
      </c>
      <c r="Q288" s="112">
        <f t="shared" ca="1" si="47"/>
        <v>2.644410993283818E-115</v>
      </c>
      <c r="S288" s="112">
        <f ca="1">IF(B287=0,0,IF(B288=B287,S287+M288/O288,M288/O288+1))</f>
        <v>39045.629699686884</v>
      </c>
    </row>
    <row r="289" spans="1:19" x14ac:dyDescent="0.25">
      <c r="A289" s="102">
        <v>286</v>
      </c>
      <c r="B289" s="102" t="str">
        <f>'Участки тепловых сетей'!B289</f>
        <v>Котельная с. Кременки</v>
      </c>
      <c r="C289" s="102" t="str">
        <f>'Участки тепловых сетей'!C289</f>
        <v>УТ2-ГВС</v>
      </c>
      <c r="D289" s="102" t="str">
        <f>'Участки тепловых сетей'!D289</f>
        <v xml:space="preserve">УТ3-ГВС </v>
      </c>
      <c r="E289" s="102">
        <f>IF('Участки тепловых сетей'!F289="Подземная канальная или подвальная",2,IF('Участки тепловых сетей'!F289="Подземная бесканальная",2,IF('Участки тепловых сетей'!F289="Надземная",1,0)))</f>
        <v>1</v>
      </c>
      <c r="F289" s="102">
        <f t="shared" si="40"/>
        <v>0.05</v>
      </c>
      <c r="G289" s="108">
        <f ca="1">IF(B289=0,0,YEAR(TODAY())-'Участки тепловых сетей'!E289)</f>
        <v>55</v>
      </c>
      <c r="H289" s="102">
        <f>IF(B289=0,0,'Участки тепловых сетей'!H289/1000)</f>
        <v>8.7999999999999995E-2</v>
      </c>
      <c r="I289" s="102">
        <f t="shared" si="41"/>
        <v>1</v>
      </c>
      <c r="J289" s="108">
        <f>IF(B289=0,0,'Участки тепловых сетей'!G289/1000)</f>
        <v>5.0999999999999997E-2</v>
      </c>
      <c r="K289" s="108">
        <f t="shared" ca="1" si="42"/>
        <v>7.8213159420940856</v>
      </c>
      <c r="L289" s="109">
        <f t="shared" ca="1" si="43"/>
        <v>5613.2944115032469</v>
      </c>
      <c r="M289" s="109">
        <f t="shared" ca="1" si="44"/>
        <v>493.9699082122857</v>
      </c>
      <c r="N289" s="110">
        <f t="shared" si="45"/>
        <v>4.4658198822924025</v>
      </c>
      <c r="O289" s="110">
        <f t="shared" si="46"/>
        <v>0.2239230480309202</v>
      </c>
      <c r="P289" s="111">
        <f ca="1">_xlfn.MAXIFS($S$4:$S$578,$B$4:$B$578,B289)</f>
        <v>62014.663671319169</v>
      </c>
      <c r="Q289" s="112">
        <f t="shared" ca="1" si="47"/>
        <v>2.9620653589942647E-215</v>
      </c>
      <c r="S289" s="112">
        <f ca="1">IF(B288=0,0,IF(B289=B288,S288+M289/O289,M289/O289+1))</f>
        <v>41251.610337035461</v>
      </c>
    </row>
    <row r="290" spans="1:19" x14ac:dyDescent="0.25">
      <c r="A290" s="102">
        <v>287</v>
      </c>
      <c r="B290" s="102" t="str">
        <f>'Участки тепловых сетей'!B290</f>
        <v>Котельная с. Кременки</v>
      </c>
      <c r="C290" s="102" t="str">
        <f>'Участки тепловых сетей'!C290</f>
        <v>УТ3</v>
      </c>
      <c r="D290" s="102" t="str">
        <f>'Участки тепловых сетей'!D290</f>
        <v xml:space="preserve">ТК2 </v>
      </c>
      <c r="E290" s="102">
        <f>IF('Участки тепловых сетей'!F290="Подземная канальная или подвальная",2,IF('Участки тепловых сетей'!F290="Подземная бесканальная",2,IF('Участки тепловых сетей'!F290="Надземная",1,0)))</f>
        <v>2</v>
      </c>
      <c r="F290" s="102">
        <f t="shared" si="40"/>
        <v>0.05</v>
      </c>
      <c r="G290" s="108">
        <f ca="1">IF(B290=0,0,YEAR(TODAY())-'Участки тепловых сетей'!E290)</f>
        <v>55</v>
      </c>
      <c r="H290" s="102">
        <f>IF(B290=0,0,'Участки тепловых сетей'!H290/1000)</f>
        <v>4.2999999999999997E-2</v>
      </c>
      <c r="I290" s="102">
        <f t="shared" si="41"/>
        <v>1</v>
      </c>
      <c r="J290" s="108">
        <f>IF(B290=0,0,'Участки тепловых сетей'!G290/1000)</f>
        <v>5.0999999999999997E-2</v>
      </c>
      <c r="K290" s="108">
        <f t="shared" ca="1" si="42"/>
        <v>7.8213159420940856</v>
      </c>
      <c r="L290" s="109">
        <f t="shared" ca="1" si="43"/>
        <v>5613.2944115032469</v>
      </c>
      <c r="M290" s="109">
        <f t="shared" ca="1" si="44"/>
        <v>241.37165969463959</v>
      </c>
      <c r="N290" s="110">
        <f t="shared" si="45"/>
        <v>4.4658198822924025</v>
      </c>
      <c r="O290" s="110">
        <f t="shared" si="46"/>
        <v>0.2239230480309202</v>
      </c>
      <c r="P290" s="111">
        <f ca="1">_xlfn.MAXIFS($S$4:$S$578,$B$4:$B$578,B290)</f>
        <v>62014.663671319169</v>
      </c>
      <c r="Q290" s="112">
        <f t="shared" ca="1" si="47"/>
        <v>1.491489178852585E-105</v>
      </c>
      <c r="S290" s="112">
        <f ca="1">IF(B289=0,0,IF(B290=B289,S289+M290/O290,M290/O290+1))</f>
        <v>42329.532693921698</v>
      </c>
    </row>
    <row r="291" spans="1:19" x14ac:dyDescent="0.25">
      <c r="A291" s="102">
        <v>288</v>
      </c>
      <c r="B291" s="102" t="str">
        <f>'Участки тепловых сетей'!B291</f>
        <v>Котельная с. Кременки</v>
      </c>
      <c r="C291" s="102" t="str">
        <f>'Участки тепловых сетей'!C291</f>
        <v>ТК4</v>
      </c>
      <c r="D291" s="102" t="str">
        <f>'Участки тепловых сетей'!D291</f>
        <v xml:space="preserve">ул. Новостройка, 1 </v>
      </c>
      <c r="E291" s="102">
        <f>IF('Участки тепловых сетей'!F291="Подземная канальная или подвальная",2,IF('Участки тепловых сетей'!F291="Подземная бесканальная",2,IF('Участки тепловых сетей'!F291="Надземная",1,0)))</f>
        <v>2</v>
      </c>
      <c r="F291" s="102">
        <f t="shared" si="40"/>
        <v>0.05</v>
      </c>
      <c r="G291" s="108">
        <f ca="1">IF(B291=0,0,YEAR(TODAY())-'Участки тепловых сетей'!E291)</f>
        <v>54</v>
      </c>
      <c r="H291" s="102">
        <f>IF(B291=0,0,'Участки тепловых сетей'!H291/1000)</f>
        <v>0.01</v>
      </c>
      <c r="I291" s="102">
        <f t="shared" si="41"/>
        <v>1</v>
      </c>
      <c r="J291" s="108">
        <f>IF(B291=0,0,'Участки тепловых сетей'!G291/1000)</f>
        <v>5.0999999999999997E-2</v>
      </c>
      <c r="K291" s="108">
        <f t="shared" ca="1" si="42"/>
        <v>7.4398658624364185</v>
      </c>
      <c r="L291" s="109">
        <f t="shared" ca="1" si="43"/>
        <v>2603.0803636513529</v>
      </c>
      <c r="M291" s="109">
        <f t="shared" ca="1" si="44"/>
        <v>26.030803636513529</v>
      </c>
      <c r="N291" s="110">
        <f t="shared" si="45"/>
        <v>4.4658198822924025</v>
      </c>
      <c r="O291" s="110">
        <f t="shared" si="46"/>
        <v>0.2239230480309202</v>
      </c>
      <c r="P291" s="111">
        <f ca="1">_xlfn.MAXIFS($S$4:$S$578,$B$4:$B$578,B291)</f>
        <v>62014.663671319169</v>
      </c>
      <c r="Q291" s="112">
        <f t="shared" ca="1" si="47"/>
        <v>4.9541097241303573E-12</v>
      </c>
      <c r="S291" s="112">
        <f ca="1">IF(B290=0,0,IF(B291=B290,S290+M291/O291,M291/O291+1))</f>
        <v>42445.781574353692</v>
      </c>
    </row>
    <row r="292" spans="1:19" x14ac:dyDescent="0.25">
      <c r="A292" s="102">
        <v>289</v>
      </c>
      <c r="B292" s="102" t="str">
        <f>'Участки тепловых сетей'!B292</f>
        <v>Котельная с. Кременки</v>
      </c>
      <c r="C292" s="102" t="str">
        <f>'Участки тепловых сетей'!C292</f>
        <v>ТК4</v>
      </c>
      <c r="D292" s="102" t="str">
        <f>'Участки тепловых сетей'!D292</f>
        <v xml:space="preserve">ул. Новостройка, 3 </v>
      </c>
      <c r="E292" s="102">
        <f>IF('Участки тепловых сетей'!F292="Подземная канальная или подвальная",2,IF('Участки тепловых сетей'!F292="Подземная бесканальная",2,IF('Участки тепловых сетей'!F292="Надземная",1,0)))</f>
        <v>2</v>
      </c>
      <c r="F292" s="102">
        <f t="shared" si="40"/>
        <v>0.05</v>
      </c>
      <c r="G292" s="108">
        <f ca="1">IF(B292=0,0,YEAR(TODAY())-'Участки тепловых сетей'!E292)</f>
        <v>54</v>
      </c>
      <c r="H292" s="102">
        <f>IF(B292=0,0,'Участки тепловых сетей'!H292/1000)</f>
        <v>5.8000000000000003E-2</v>
      </c>
      <c r="I292" s="102">
        <f t="shared" si="41"/>
        <v>1</v>
      </c>
      <c r="J292" s="108">
        <f>IF(B292=0,0,'Участки тепловых сетей'!G292/1000)</f>
        <v>5.0999999999999997E-2</v>
      </c>
      <c r="K292" s="108">
        <f t="shared" ca="1" si="42"/>
        <v>7.4398658624364185</v>
      </c>
      <c r="L292" s="109">
        <f t="shared" ca="1" si="43"/>
        <v>2603.0803636513529</v>
      </c>
      <c r="M292" s="109">
        <f t="shared" ca="1" si="44"/>
        <v>150.97866109177846</v>
      </c>
      <c r="N292" s="110">
        <f t="shared" si="45"/>
        <v>4.4658198822924025</v>
      </c>
      <c r="O292" s="110">
        <f t="shared" si="46"/>
        <v>0.2239230480309202</v>
      </c>
      <c r="P292" s="111">
        <f ca="1">_xlfn.MAXIFS($S$4:$S$578,$B$4:$B$578,B292)</f>
        <v>62014.663671319169</v>
      </c>
      <c r="Q292" s="112">
        <f t="shared" ca="1" si="47"/>
        <v>2.6965011056553102E-66</v>
      </c>
      <c r="S292" s="112">
        <f ca="1">IF(B291=0,0,IF(B292=B291,S291+M292/O292,M292/O292+1))</f>
        <v>43120.025080859239</v>
      </c>
    </row>
    <row r="293" spans="1:19" x14ac:dyDescent="0.25">
      <c r="A293" s="102">
        <v>290</v>
      </c>
      <c r="B293" s="102" t="str">
        <f>'Участки тепловых сетей'!B293</f>
        <v>Котельная с. Кременки</v>
      </c>
      <c r="C293" s="102" t="str">
        <f>'Участки тепловых сетей'!C293</f>
        <v>ТК5</v>
      </c>
      <c r="D293" s="102" t="str">
        <f>'Участки тепловых сетей'!D293</f>
        <v xml:space="preserve">ул. Новостройка, 2 </v>
      </c>
      <c r="E293" s="102">
        <f>IF('Участки тепловых сетей'!F293="Подземная канальная или подвальная",2,IF('Участки тепловых сетей'!F293="Подземная бесканальная",2,IF('Участки тепловых сетей'!F293="Надземная",1,0)))</f>
        <v>2</v>
      </c>
      <c r="F293" s="102">
        <f t="shared" si="40"/>
        <v>0.05</v>
      </c>
      <c r="G293" s="108">
        <f ca="1">IF(B293=0,0,YEAR(TODAY())-'Участки тепловых сетей'!E293)</f>
        <v>54</v>
      </c>
      <c r="H293" s="102">
        <f>IF(B293=0,0,'Участки тепловых сетей'!H293/1000)</f>
        <v>8.9999999999999993E-3</v>
      </c>
      <c r="I293" s="102">
        <f t="shared" si="41"/>
        <v>1</v>
      </c>
      <c r="J293" s="108">
        <f>IF(B293=0,0,'Участки тепловых сетей'!G293/1000)</f>
        <v>5.0999999999999997E-2</v>
      </c>
      <c r="K293" s="108">
        <f t="shared" ca="1" si="42"/>
        <v>7.4398658624364185</v>
      </c>
      <c r="L293" s="109">
        <f t="shared" ca="1" si="43"/>
        <v>2603.0803636513529</v>
      </c>
      <c r="M293" s="109">
        <f t="shared" ca="1" si="44"/>
        <v>23.427723272862174</v>
      </c>
      <c r="N293" s="110">
        <f t="shared" si="45"/>
        <v>4.4658198822924025</v>
      </c>
      <c r="O293" s="110">
        <f t="shared" si="46"/>
        <v>0.2239230480309202</v>
      </c>
      <c r="P293" s="111">
        <f ca="1">_xlfn.MAXIFS($S$4:$S$578,$B$4:$B$578,B293)</f>
        <v>62014.663671319169</v>
      </c>
      <c r="Q293" s="112">
        <f t="shared" ca="1" si="47"/>
        <v>6.6906615126896636E-11</v>
      </c>
      <c r="S293" s="112">
        <f ca="1">IF(B292=0,0,IF(B293=B292,S292+M293/O293,M293/O293+1))</f>
        <v>43224.649073248031</v>
      </c>
    </row>
    <row r="294" spans="1:19" x14ac:dyDescent="0.25">
      <c r="A294" s="102">
        <v>291</v>
      </c>
      <c r="B294" s="102" t="str">
        <f>'Участки тепловых сетей'!B294</f>
        <v>Котельная с. Кременки</v>
      </c>
      <c r="C294" s="102" t="str">
        <f>'Участки тепловых сетей'!C294</f>
        <v>ТК6</v>
      </c>
      <c r="D294" s="102" t="str">
        <f>'Участки тепловых сетей'!D294</f>
        <v xml:space="preserve">ул. Новостройка, 17 </v>
      </c>
      <c r="E294" s="102">
        <f>IF('Участки тепловых сетей'!F294="Подземная канальная или подвальная",2,IF('Участки тепловых сетей'!F294="Подземная бесканальная",2,IF('Участки тепловых сетей'!F294="Надземная",1,0)))</f>
        <v>2</v>
      </c>
      <c r="F294" s="102">
        <f t="shared" si="40"/>
        <v>0.05</v>
      </c>
      <c r="G294" s="108">
        <f ca="1">IF(B294=0,0,YEAR(TODAY())-'Участки тепловых сетей'!E294)</f>
        <v>54</v>
      </c>
      <c r="H294" s="102">
        <f>IF(B294=0,0,'Участки тепловых сетей'!H294/1000)</f>
        <v>1.6E-2</v>
      </c>
      <c r="I294" s="102">
        <f t="shared" si="41"/>
        <v>1</v>
      </c>
      <c r="J294" s="108">
        <f>IF(B294=0,0,'Участки тепловых сетей'!G294/1000)</f>
        <v>5.0999999999999997E-2</v>
      </c>
      <c r="K294" s="108">
        <f t="shared" ca="1" si="42"/>
        <v>7.4398658624364185</v>
      </c>
      <c r="L294" s="109">
        <f t="shared" ca="1" si="43"/>
        <v>2603.0803636513529</v>
      </c>
      <c r="M294" s="109">
        <f t="shared" ca="1" si="44"/>
        <v>41.649285818421646</v>
      </c>
      <c r="N294" s="110">
        <f t="shared" si="45"/>
        <v>4.4658198822924025</v>
      </c>
      <c r="O294" s="110">
        <f t="shared" si="46"/>
        <v>0.2239230480309202</v>
      </c>
      <c r="P294" s="111">
        <f ca="1">_xlfn.MAXIFS($S$4:$S$578,$B$4:$B$578,B294)</f>
        <v>62014.663671319169</v>
      </c>
      <c r="Q294" s="112">
        <f t="shared" ca="1" si="47"/>
        <v>8.1647895256922211E-19</v>
      </c>
      <c r="S294" s="112">
        <f ca="1">IF(B293=0,0,IF(B294=B293,S293+M294/O294,M294/O294+1))</f>
        <v>43410.647281939215</v>
      </c>
    </row>
    <row r="295" spans="1:19" x14ac:dyDescent="0.25">
      <c r="A295" s="102">
        <v>292</v>
      </c>
      <c r="B295" s="102" t="str">
        <f>'Участки тепловых сетей'!B295</f>
        <v>Котельная с. Кременки</v>
      </c>
      <c r="C295" s="102" t="str">
        <f>'Участки тепловых сетей'!C295</f>
        <v>ТК7</v>
      </c>
      <c r="D295" s="102" t="str">
        <f>'Участки тепловых сетей'!D295</f>
        <v xml:space="preserve">ул. Новостройка, 11 </v>
      </c>
      <c r="E295" s="102">
        <f>IF('Участки тепловых сетей'!F295="Подземная канальная или подвальная",2,IF('Участки тепловых сетей'!F295="Подземная бесканальная",2,IF('Участки тепловых сетей'!F295="Надземная",1,0)))</f>
        <v>2</v>
      </c>
      <c r="F295" s="102">
        <f t="shared" si="40"/>
        <v>0.05</v>
      </c>
      <c r="G295" s="108">
        <f ca="1">IF(B295=0,0,YEAR(TODAY())-'Участки тепловых сетей'!E295)</f>
        <v>37</v>
      </c>
      <c r="H295" s="102">
        <f>IF(B295=0,0,'Участки тепловых сетей'!H295/1000)</f>
        <v>2.7E-2</v>
      </c>
      <c r="I295" s="102">
        <f t="shared" si="41"/>
        <v>1</v>
      </c>
      <c r="J295" s="108">
        <f>IF(B295=0,0,'Участки тепловых сетей'!G295/1000)</f>
        <v>5.0999999999999997E-2</v>
      </c>
      <c r="K295" s="108">
        <f t="shared" ca="1" si="42"/>
        <v>3.179909761300916</v>
      </c>
      <c r="L295" s="109">
        <f t="shared" ca="1" si="43"/>
        <v>0.86616072845063563</v>
      </c>
      <c r="M295" s="109">
        <f t="shared" ca="1" si="44"/>
        <v>2.3386339668167163E-2</v>
      </c>
      <c r="N295" s="110">
        <f t="shared" si="45"/>
        <v>4.4658198822924025</v>
      </c>
      <c r="O295" s="110">
        <f t="shared" si="46"/>
        <v>0.2239230480309202</v>
      </c>
      <c r="P295" s="111">
        <f ca="1">_xlfn.MAXIFS($S$4:$S$578,$B$4:$B$578,B295)</f>
        <v>62014.663671319169</v>
      </c>
      <c r="Q295" s="112">
        <f t="shared" ca="1" si="47"/>
        <v>0.97688500143248025</v>
      </c>
      <c r="S295" s="112">
        <f ca="1">IF(B294=0,0,IF(B295=B294,S294+M295/O295,M295/O295+1))</f>
        <v>43410.751721119879</v>
      </c>
    </row>
    <row r="296" spans="1:19" x14ac:dyDescent="0.25">
      <c r="A296" s="102">
        <v>293</v>
      </c>
      <c r="B296" s="102" t="str">
        <f>'Участки тепловых сетей'!B296</f>
        <v>Котельная с. Кременки</v>
      </c>
      <c r="C296" s="102" t="str">
        <f>'Участки тепловых сетей'!C296</f>
        <v>ТК9</v>
      </c>
      <c r="D296" s="102" t="str">
        <f>'Участки тепловых сетей'!D296</f>
        <v xml:space="preserve">ул. Новостройка, 4 </v>
      </c>
      <c r="E296" s="102">
        <f>IF('Участки тепловых сетей'!F296="Подземная канальная или подвальная",2,IF('Участки тепловых сетей'!F296="Подземная бесканальная",2,IF('Участки тепловых сетей'!F296="Надземная",1,0)))</f>
        <v>2</v>
      </c>
      <c r="F296" s="102">
        <f t="shared" si="40"/>
        <v>0.05</v>
      </c>
      <c r="G296" s="108">
        <f ca="1">IF(B296=0,0,YEAR(TODAY())-'Участки тепловых сетей'!E296)</f>
        <v>54</v>
      </c>
      <c r="H296" s="102">
        <f>IF(B296=0,0,'Участки тепловых сетей'!H296/1000)</f>
        <v>1.7000000000000001E-2</v>
      </c>
      <c r="I296" s="102">
        <f t="shared" si="41"/>
        <v>1</v>
      </c>
      <c r="J296" s="108">
        <f>IF(B296=0,0,'Участки тепловых сетей'!G296/1000)</f>
        <v>5.0999999999999997E-2</v>
      </c>
      <c r="K296" s="108">
        <f t="shared" ca="1" si="42"/>
        <v>7.4398658624364185</v>
      </c>
      <c r="L296" s="109">
        <f t="shared" ca="1" si="43"/>
        <v>2603.0803636513529</v>
      </c>
      <c r="M296" s="109">
        <f t="shared" ca="1" si="44"/>
        <v>44.252366182073004</v>
      </c>
      <c r="N296" s="110">
        <f t="shared" si="45"/>
        <v>4.4658198822924025</v>
      </c>
      <c r="O296" s="110">
        <f t="shared" si="46"/>
        <v>0.2239230480309202</v>
      </c>
      <c r="P296" s="111">
        <f ca="1">_xlfn.MAXIFS($S$4:$S$578,$B$4:$B$578,B296)</f>
        <v>62014.663671319169</v>
      </c>
      <c r="Q296" s="112">
        <f t="shared" ca="1" si="47"/>
        <v>6.0456298839796876E-20</v>
      </c>
      <c r="S296" s="112">
        <f ca="1">IF(B295=0,0,IF(B296=B295,S295+M296/O296,M296/O296+1))</f>
        <v>43608.374817854266</v>
      </c>
    </row>
    <row r="297" spans="1:19" x14ac:dyDescent="0.25">
      <c r="A297" s="102">
        <v>294</v>
      </c>
      <c r="B297" s="102" t="str">
        <f>'Участки тепловых сетей'!B297</f>
        <v>Котельная с. Кременки</v>
      </c>
      <c r="C297" s="102" t="str">
        <f>'Участки тепловых сетей'!C297</f>
        <v>ТК9</v>
      </c>
      <c r="D297" s="102" t="str">
        <f>'Участки тепловых сетей'!D297</f>
        <v xml:space="preserve">ул. Новостройка, 16 </v>
      </c>
      <c r="E297" s="102">
        <f>IF('Участки тепловых сетей'!F297="Подземная канальная или подвальная",2,IF('Участки тепловых сетей'!F297="Подземная бесканальная",2,IF('Участки тепловых сетей'!F297="Надземная",1,0)))</f>
        <v>2</v>
      </c>
      <c r="F297" s="102">
        <f t="shared" si="40"/>
        <v>0.05</v>
      </c>
      <c r="G297" s="108">
        <f ca="1">IF(B297=0,0,YEAR(TODAY())-'Участки тепловых сетей'!E297)</f>
        <v>54</v>
      </c>
      <c r="H297" s="102">
        <f>IF(B297=0,0,'Участки тепловых сетей'!H297/1000)</f>
        <v>0.14599999999999999</v>
      </c>
      <c r="I297" s="102">
        <f t="shared" si="41"/>
        <v>1</v>
      </c>
      <c r="J297" s="108">
        <f>IF(B297=0,0,'Участки тепловых сетей'!G297/1000)</f>
        <v>5.0999999999999997E-2</v>
      </c>
      <c r="K297" s="108">
        <f t="shared" ca="1" si="42"/>
        <v>7.4398658624364185</v>
      </c>
      <c r="L297" s="109">
        <f t="shared" ca="1" si="43"/>
        <v>2603.0803636513529</v>
      </c>
      <c r="M297" s="109">
        <f t="shared" ca="1" si="44"/>
        <v>380.04973309309747</v>
      </c>
      <c r="N297" s="110">
        <f t="shared" si="45"/>
        <v>4.4658198822924025</v>
      </c>
      <c r="O297" s="110">
        <f t="shared" si="46"/>
        <v>0.2239230480309202</v>
      </c>
      <c r="P297" s="111">
        <f ca="1">_xlfn.MAXIFS($S$4:$S$578,$B$4:$B$578,B297)</f>
        <v>62014.663671319169</v>
      </c>
      <c r="Q297" s="112">
        <f t="shared" ca="1" si="47"/>
        <v>8.8409323797856085E-166</v>
      </c>
      <c r="S297" s="112">
        <f ca="1">IF(B296=0,0,IF(B297=B296,S296+M297/O297,M297/O297+1))</f>
        <v>45305.608472161344</v>
      </c>
    </row>
    <row r="298" spans="1:19" x14ac:dyDescent="0.25">
      <c r="A298" s="102">
        <v>295</v>
      </c>
      <c r="B298" s="102" t="str">
        <f>'Участки тепловых сетей'!B298</f>
        <v>Котельная с. Кременки</v>
      </c>
      <c r="C298" s="102" t="str">
        <f>'Участки тепловых сетей'!C298</f>
        <v>ТК10</v>
      </c>
      <c r="D298" s="102" t="str">
        <f>'Участки тепловых сетей'!D298</f>
        <v xml:space="preserve">ТК11 </v>
      </c>
      <c r="E298" s="102">
        <f>IF('Участки тепловых сетей'!F298="Подземная канальная или подвальная",2,IF('Участки тепловых сетей'!F298="Подземная бесканальная",2,IF('Участки тепловых сетей'!F298="Надземная",1,0)))</f>
        <v>2</v>
      </c>
      <c r="F298" s="102">
        <f t="shared" si="40"/>
        <v>0.05</v>
      </c>
      <c r="G298" s="108">
        <f ca="1">IF(B298=0,0,YEAR(TODAY())-'Участки тепловых сетей'!E298)</f>
        <v>54</v>
      </c>
      <c r="H298" s="102">
        <f>IF(B298=0,0,'Участки тепловых сетей'!H298/1000)</f>
        <v>1.2999999999999999E-2</v>
      </c>
      <c r="I298" s="102">
        <f t="shared" si="41"/>
        <v>1</v>
      </c>
      <c r="J298" s="108">
        <f>IF(B298=0,0,'Участки тепловых сетей'!G298/1000)</f>
        <v>5.0999999999999997E-2</v>
      </c>
      <c r="K298" s="108">
        <f t="shared" ca="1" si="42"/>
        <v>7.4398658624364185</v>
      </c>
      <c r="L298" s="109">
        <f t="shared" ca="1" si="43"/>
        <v>2603.0803636513529</v>
      </c>
      <c r="M298" s="109">
        <f t="shared" ca="1" si="44"/>
        <v>33.840044727467586</v>
      </c>
      <c r="N298" s="110">
        <f t="shared" si="45"/>
        <v>4.4658198822924025</v>
      </c>
      <c r="O298" s="110">
        <f t="shared" si="46"/>
        <v>0.2239230480309202</v>
      </c>
      <c r="P298" s="111">
        <f ca="1">_xlfn.MAXIFS($S$4:$S$578,$B$4:$B$578,B298)</f>
        <v>62014.663671319169</v>
      </c>
      <c r="Q298" s="112">
        <f t="shared" ca="1" si="47"/>
        <v>2.0112002183947193E-15</v>
      </c>
      <c r="S298" s="112">
        <f ca="1">IF(B297=0,0,IF(B298=B297,S297+M298/O298,M298/O298+1))</f>
        <v>45456.732016722934</v>
      </c>
    </row>
    <row r="299" spans="1:19" x14ac:dyDescent="0.25">
      <c r="A299" s="102">
        <v>296</v>
      </c>
      <c r="B299" s="102" t="str">
        <f>'Участки тепловых сетей'!B299</f>
        <v>Котельная с. Кременки</v>
      </c>
      <c r="C299" s="102" t="str">
        <f>'Участки тепловых сетей'!C299</f>
        <v>ТК11</v>
      </c>
      <c r="D299" s="102" t="str">
        <f>'Участки тепловых сетей'!D299</f>
        <v xml:space="preserve">ул. Новостройка, 20 </v>
      </c>
      <c r="E299" s="102">
        <f>IF('Участки тепловых сетей'!F299="Подземная канальная или подвальная",2,IF('Участки тепловых сетей'!F299="Подземная бесканальная",2,IF('Участки тепловых сетей'!F299="Надземная",1,0)))</f>
        <v>2</v>
      </c>
      <c r="F299" s="102">
        <f t="shared" si="40"/>
        <v>0.05</v>
      </c>
      <c r="G299" s="108">
        <f ca="1">IF(B299=0,0,YEAR(TODAY())-'Участки тепловых сетей'!E299)</f>
        <v>54</v>
      </c>
      <c r="H299" s="102">
        <f>IF(B299=0,0,'Участки тепловых сетей'!H299/1000)</f>
        <v>0.01</v>
      </c>
      <c r="I299" s="102">
        <f t="shared" si="41"/>
        <v>1</v>
      </c>
      <c r="J299" s="108">
        <f>IF(B299=0,0,'Участки тепловых сетей'!G299/1000)</f>
        <v>5.0999999999999997E-2</v>
      </c>
      <c r="K299" s="108">
        <f t="shared" ca="1" si="42"/>
        <v>7.4398658624364185</v>
      </c>
      <c r="L299" s="109">
        <f t="shared" ca="1" si="43"/>
        <v>2603.0803636513529</v>
      </c>
      <c r="M299" s="109">
        <f t="shared" ca="1" si="44"/>
        <v>26.030803636513529</v>
      </c>
      <c r="N299" s="110">
        <f t="shared" si="45"/>
        <v>4.4658198822924025</v>
      </c>
      <c r="O299" s="110">
        <f t="shared" si="46"/>
        <v>0.2239230480309202</v>
      </c>
      <c r="P299" s="111">
        <f ca="1">_xlfn.MAXIFS($S$4:$S$578,$B$4:$B$578,B299)</f>
        <v>62014.663671319169</v>
      </c>
      <c r="Q299" s="112">
        <f t="shared" ca="1" si="47"/>
        <v>4.9541097241303573E-12</v>
      </c>
      <c r="S299" s="112">
        <f ca="1">IF(B298=0,0,IF(B299=B298,S298+M299/O299,M299/O299+1))</f>
        <v>45572.980897154928</v>
      </c>
    </row>
    <row r="300" spans="1:19" x14ac:dyDescent="0.25">
      <c r="A300" s="102">
        <v>297</v>
      </c>
      <c r="B300" s="102" t="str">
        <f>'Участки тепловых сетей'!B300</f>
        <v>Котельная с. Кременки</v>
      </c>
      <c r="C300" s="102" t="str">
        <f>'Участки тепловых сетей'!C300</f>
        <v>ТК11</v>
      </c>
      <c r="D300" s="102" t="str">
        <f>'Участки тепловых сетей'!D300</f>
        <v xml:space="preserve">ул. Новостройка, 18 </v>
      </c>
      <c r="E300" s="102">
        <f>IF('Участки тепловых сетей'!F300="Подземная канальная или подвальная",2,IF('Участки тепловых сетей'!F300="Подземная бесканальная",2,IF('Участки тепловых сетей'!F300="Надземная",1,0)))</f>
        <v>2</v>
      </c>
      <c r="F300" s="102">
        <f t="shared" si="40"/>
        <v>0.05</v>
      </c>
      <c r="G300" s="108">
        <f ca="1">IF(B300=0,0,YEAR(TODAY())-'Участки тепловых сетей'!E300)</f>
        <v>54</v>
      </c>
      <c r="H300" s="102">
        <f>IF(B300=0,0,'Участки тепловых сетей'!H300/1000)</f>
        <v>0.03</v>
      </c>
      <c r="I300" s="102">
        <f t="shared" si="41"/>
        <v>1</v>
      </c>
      <c r="J300" s="108">
        <f>IF(B300=0,0,'Участки тепловых сетей'!G300/1000)</f>
        <v>5.0999999999999997E-2</v>
      </c>
      <c r="K300" s="108">
        <f t="shared" ca="1" si="42"/>
        <v>7.4398658624364185</v>
      </c>
      <c r="L300" s="109">
        <f t="shared" ca="1" si="43"/>
        <v>2603.0803636513529</v>
      </c>
      <c r="M300" s="109">
        <f t="shared" ca="1" si="44"/>
        <v>78.09241090954059</v>
      </c>
      <c r="N300" s="110">
        <f t="shared" si="45"/>
        <v>4.4658198822924025</v>
      </c>
      <c r="O300" s="110">
        <f t="shared" si="46"/>
        <v>0.2239230480309202</v>
      </c>
      <c r="P300" s="111">
        <f ca="1">_xlfn.MAXIFS($S$4:$S$578,$B$4:$B$578,B300)</f>
        <v>62014.663671319169</v>
      </c>
      <c r="Q300" s="112">
        <f t="shared" ca="1" si="47"/>
        <v>1.2158972142993588E-34</v>
      </c>
      <c r="S300" s="112">
        <f ca="1">IF(B299=0,0,IF(B300=B299,S299+M300/O300,M300/O300+1))</f>
        <v>45921.727538450905</v>
      </c>
    </row>
    <row r="301" spans="1:19" x14ac:dyDescent="0.25">
      <c r="A301" s="102">
        <v>298</v>
      </c>
      <c r="B301" s="102" t="str">
        <f>'Участки тепловых сетей'!B301</f>
        <v>Котельная с. Кременки</v>
      </c>
      <c r="C301" s="102" t="str">
        <f>'Участки тепловых сетей'!C301</f>
        <v>ТК12</v>
      </c>
      <c r="D301" s="102" t="str">
        <f>'Участки тепловых сетей'!D301</f>
        <v xml:space="preserve">ул. Новостройка, 20 </v>
      </c>
      <c r="E301" s="102">
        <f>IF('Участки тепловых сетей'!F301="Подземная канальная или подвальная",2,IF('Участки тепловых сетей'!F301="Подземная бесканальная",2,IF('Участки тепловых сетей'!F301="Надземная",1,0)))</f>
        <v>2</v>
      </c>
      <c r="F301" s="102">
        <f t="shared" si="40"/>
        <v>0.05</v>
      </c>
      <c r="G301" s="108">
        <f ca="1">IF(B301=0,0,YEAR(TODAY())-'Участки тепловых сетей'!E301)</f>
        <v>54</v>
      </c>
      <c r="H301" s="102">
        <f>IF(B301=0,0,'Участки тепловых сетей'!H301/1000)</f>
        <v>1.4999999999999999E-2</v>
      </c>
      <c r="I301" s="102">
        <f t="shared" si="41"/>
        <v>1</v>
      </c>
      <c r="J301" s="108">
        <f>IF(B301=0,0,'Участки тепловых сетей'!G301/1000)</f>
        <v>5.0999999999999997E-2</v>
      </c>
      <c r="K301" s="108">
        <f t="shared" ca="1" si="42"/>
        <v>7.4398658624364185</v>
      </c>
      <c r="L301" s="109">
        <f t="shared" ca="1" si="43"/>
        <v>2603.0803636513529</v>
      </c>
      <c r="M301" s="109">
        <f t="shared" ca="1" si="44"/>
        <v>39.046205454770295</v>
      </c>
      <c r="N301" s="110">
        <f t="shared" si="45"/>
        <v>4.4658198822924025</v>
      </c>
      <c r="O301" s="110">
        <f t="shared" si="46"/>
        <v>0.2239230480309202</v>
      </c>
      <c r="P301" s="111">
        <f ca="1">_xlfn.MAXIFS($S$4:$S$578,$B$4:$B$578,B301)</f>
        <v>62014.663671319169</v>
      </c>
      <c r="Q301" s="112">
        <f t="shared" ca="1" si="47"/>
        <v>1.1026772938168985E-17</v>
      </c>
      <c r="S301" s="112">
        <f ca="1">IF(B300=0,0,IF(B301=B300,S300+M301/O301,M301/O301+1))</f>
        <v>46096.100859098893</v>
      </c>
    </row>
    <row r="302" spans="1:19" x14ac:dyDescent="0.25">
      <c r="A302" s="102">
        <v>299</v>
      </c>
      <c r="B302" s="102" t="str">
        <f>'Участки тепловых сетей'!B302</f>
        <v>Котельная с. Кременки</v>
      </c>
      <c r="C302" s="102" t="str">
        <f>'Участки тепловых сетей'!C302</f>
        <v>ТК14</v>
      </c>
      <c r="D302" s="102" t="str">
        <f>'Участки тепловых сетей'!D302</f>
        <v xml:space="preserve">ул. Новостройка, 7 </v>
      </c>
      <c r="E302" s="102">
        <f>IF('Участки тепловых сетей'!F302="Подземная канальная или подвальная",2,IF('Участки тепловых сетей'!F302="Подземная бесканальная",2,IF('Участки тепловых сетей'!F302="Надземная",1,0)))</f>
        <v>2</v>
      </c>
      <c r="F302" s="102">
        <f t="shared" si="40"/>
        <v>0.05</v>
      </c>
      <c r="G302" s="108">
        <f ca="1">IF(B302=0,0,YEAR(TODAY())-'Участки тепловых сетей'!E302)</f>
        <v>54</v>
      </c>
      <c r="H302" s="102">
        <f>IF(B302=0,0,'Участки тепловых сетей'!H302/1000)</f>
        <v>0.06</v>
      </c>
      <c r="I302" s="102">
        <f t="shared" si="41"/>
        <v>1</v>
      </c>
      <c r="J302" s="108">
        <f>IF(B302=0,0,'Участки тепловых сетей'!G302/1000)</f>
        <v>5.0999999999999997E-2</v>
      </c>
      <c r="K302" s="108">
        <f t="shared" ca="1" si="42"/>
        <v>7.4398658624364185</v>
      </c>
      <c r="L302" s="109">
        <f t="shared" ca="1" si="43"/>
        <v>2603.0803636513529</v>
      </c>
      <c r="M302" s="109">
        <f t="shared" ca="1" si="44"/>
        <v>156.18482181908118</v>
      </c>
      <c r="N302" s="110">
        <f t="shared" si="45"/>
        <v>4.4658198822924025</v>
      </c>
      <c r="O302" s="110">
        <f t="shared" si="46"/>
        <v>0.2239230480309202</v>
      </c>
      <c r="P302" s="111">
        <f ca="1">_xlfn.MAXIFS($S$4:$S$578,$B$4:$B$578,B302)</f>
        <v>62014.663671319169</v>
      </c>
      <c r="Q302" s="112">
        <f t="shared" ca="1" si="47"/>
        <v>1.4784060357409411E-68</v>
      </c>
      <c r="S302" s="112">
        <f ca="1">IF(B301=0,0,IF(B302=B301,S301+M302/O302,M302/O302+1))</f>
        <v>46793.594141690839</v>
      </c>
    </row>
    <row r="303" spans="1:19" x14ac:dyDescent="0.25">
      <c r="A303" s="102">
        <v>300</v>
      </c>
      <c r="B303" s="102" t="str">
        <f>'Участки тепловых сетей'!B303</f>
        <v>Котельная с. Кременки</v>
      </c>
      <c r="C303" s="102" t="str">
        <f>'Участки тепловых сетей'!C303</f>
        <v>ТК16</v>
      </c>
      <c r="D303" s="102" t="str">
        <f>'Участки тепловых сетей'!D303</f>
        <v xml:space="preserve">ул. Новостройка, 8 </v>
      </c>
      <c r="E303" s="102">
        <f>IF('Участки тепловых сетей'!F303="Подземная канальная или подвальная",2,IF('Участки тепловых сетей'!F303="Подземная бесканальная",2,IF('Участки тепловых сетей'!F303="Надземная",1,0)))</f>
        <v>2</v>
      </c>
      <c r="F303" s="102">
        <f t="shared" si="40"/>
        <v>0.05</v>
      </c>
      <c r="G303" s="108">
        <f ca="1">IF(B303=0,0,YEAR(TODAY())-'Участки тепловых сетей'!E303)</f>
        <v>42</v>
      </c>
      <c r="H303" s="102">
        <f>IF(B303=0,0,'Участки тепловых сетей'!H303/1000)</f>
        <v>1.2999999999999999E-2</v>
      </c>
      <c r="I303" s="102">
        <f t="shared" si="41"/>
        <v>1</v>
      </c>
      <c r="J303" s="108">
        <f>IF(B303=0,0,'Участки тепловых сетей'!G303/1000)</f>
        <v>5.0999999999999997E-2</v>
      </c>
      <c r="K303" s="108">
        <f t="shared" ca="1" si="42"/>
        <v>4.0830849562838258</v>
      </c>
      <c r="L303" s="109">
        <f t="shared" ca="1" si="43"/>
        <v>4.1735009392570541</v>
      </c>
      <c r="M303" s="109">
        <f t="shared" ca="1" si="44"/>
        <v>5.4255512210341701E-2</v>
      </c>
      <c r="N303" s="110">
        <f t="shared" si="45"/>
        <v>4.4658198822924025</v>
      </c>
      <c r="O303" s="110">
        <f t="shared" si="46"/>
        <v>0.2239230480309202</v>
      </c>
      <c r="P303" s="111">
        <f ca="1">_xlfn.MAXIFS($S$4:$S$578,$B$4:$B$578,B303)</f>
        <v>62014.663671319169</v>
      </c>
      <c r="Q303" s="112">
        <f t="shared" ca="1" si="47"/>
        <v>0.94719005695474157</v>
      </c>
      <c r="S303" s="112">
        <f ca="1">IF(B302=0,0,IF(B303=B302,S302+M303/O303,M303/O303+1))</f>
        <v>46793.836437035992</v>
      </c>
    </row>
    <row r="304" spans="1:19" x14ac:dyDescent="0.25">
      <c r="A304" s="102">
        <v>301</v>
      </c>
      <c r="B304" s="102" t="str">
        <f>'Участки тепловых сетей'!B304</f>
        <v>Котельная с. Кременки</v>
      </c>
      <c r="C304" s="102" t="str">
        <f>'Участки тепловых сетей'!C304</f>
        <v>УТ21-ГВС</v>
      </c>
      <c r="D304" s="102" t="str">
        <f>'Участки тепловых сетей'!D304</f>
        <v xml:space="preserve">ул. Новостройка, 9 </v>
      </c>
      <c r="E304" s="102">
        <f>IF('Участки тепловых сетей'!F304="Подземная канальная или подвальная",2,IF('Участки тепловых сетей'!F304="Подземная бесканальная",2,IF('Участки тепловых сетей'!F304="Надземная",1,0)))</f>
        <v>2</v>
      </c>
      <c r="F304" s="102">
        <f t="shared" si="40"/>
        <v>0.05</v>
      </c>
      <c r="G304" s="108">
        <f ca="1">IF(B304=0,0,YEAR(TODAY())-'Участки тепловых сетей'!E304)</f>
        <v>42</v>
      </c>
      <c r="H304" s="102">
        <f>IF(B304=0,0,'Участки тепловых сетей'!H304/1000)</f>
        <v>1.2E-2</v>
      </c>
      <c r="I304" s="102">
        <f t="shared" si="41"/>
        <v>1</v>
      </c>
      <c r="J304" s="108">
        <f>IF(B304=0,0,'Участки тепловых сетей'!G304/1000)</f>
        <v>5.0999999999999997E-2</v>
      </c>
      <c r="K304" s="108">
        <f t="shared" ca="1" si="42"/>
        <v>4.0830849562838258</v>
      </c>
      <c r="L304" s="109">
        <f t="shared" ca="1" si="43"/>
        <v>4.1735009392570541</v>
      </c>
      <c r="M304" s="109">
        <f t="shared" ca="1" si="44"/>
        <v>5.008201127108465E-2</v>
      </c>
      <c r="N304" s="110">
        <f t="shared" si="45"/>
        <v>4.4658198822924025</v>
      </c>
      <c r="O304" s="110">
        <f t="shared" si="46"/>
        <v>0.2239230480309202</v>
      </c>
      <c r="P304" s="111">
        <f ca="1">_xlfn.MAXIFS($S$4:$S$578,$B$4:$B$578,B304)</f>
        <v>62014.663671319169</v>
      </c>
      <c r="Q304" s="112">
        <f t="shared" ca="1" si="47"/>
        <v>0.95115141616534271</v>
      </c>
      <c r="S304" s="112">
        <f ca="1">IF(B303=0,0,IF(B304=B303,S303+M304/O304,M304/O304+1))</f>
        <v>46794.060094277673</v>
      </c>
    </row>
    <row r="305" spans="1:19" x14ac:dyDescent="0.25">
      <c r="A305" s="102">
        <v>302</v>
      </c>
      <c r="B305" s="102" t="str">
        <f>'Участки тепловых сетей'!B305</f>
        <v>Котельная с. Кременки</v>
      </c>
      <c r="C305" s="102" t="str">
        <f>'Участки тепловых сетей'!C305</f>
        <v>ТК17</v>
      </c>
      <c r="D305" s="102" t="str">
        <f>'Участки тепловых сетей'!D305</f>
        <v xml:space="preserve">ул. Новостройка, 6 </v>
      </c>
      <c r="E305" s="102">
        <f>IF('Участки тепловых сетей'!F305="Подземная канальная или подвальная",2,IF('Участки тепловых сетей'!F305="Подземная бесканальная",2,IF('Участки тепловых сетей'!F305="Надземная",1,0)))</f>
        <v>2</v>
      </c>
      <c r="F305" s="102">
        <f t="shared" si="40"/>
        <v>0.05</v>
      </c>
      <c r="G305" s="108">
        <f ca="1">IF(B305=0,0,YEAR(TODAY())-'Участки тепловых сетей'!E305)</f>
        <v>47</v>
      </c>
      <c r="H305" s="102">
        <f>IF(B305=0,0,'Участки тепловых сетей'!H305/1000)</f>
        <v>6.0000000000000001E-3</v>
      </c>
      <c r="I305" s="102">
        <f t="shared" si="41"/>
        <v>1</v>
      </c>
      <c r="J305" s="108">
        <f>IF(B305=0,0,'Участки тепловых сетей'!G305/1000)</f>
        <v>5.0999999999999997E-2</v>
      </c>
      <c r="K305" s="108">
        <f t="shared" ca="1" si="42"/>
        <v>5.2427848623637878</v>
      </c>
      <c r="L305" s="109">
        <f t="shared" ca="1" si="43"/>
        <v>35.525207395728479</v>
      </c>
      <c r="M305" s="109">
        <f t="shared" ca="1" si="44"/>
        <v>0.21315124437437089</v>
      </c>
      <c r="N305" s="110">
        <f t="shared" si="45"/>
        <v>4.4658198822924025</v>
      </c>
      <c r="O305" s="110">
        <f t="shared" si="46"/>
        <v>0.2239230480309202</v>
      </c>
      <c r="P305" s="111">
        <f ca="1">_xlfn.MAXIFS($S$4:$S$578,$B$4:$B$578,B305)</f>
        <v>62014.663671319169</v>
      </c>
      <c r="Q305" s="112">
        <f t="shared" ca="1" si="47"/>
        <v>0.80803391738988462</v>
      </c>
      <c r="S305" s="112">
        <f ca="1">IF(B304=0,0,IF(B305=B304,S304+M305/O305,M305/O305+1))</f>
        <v>46795.011989342733</v>
      </c>
    </row>
    <row r="306" spans="1:19" x14ac:dyDescent="0.25">
      <c r="A306" s="102">
        <v>303</v>
      </c>
      <c r="B306" s="102" t="str">
        <f>'Участки тепловых сетей'!B306</f>
        <v>Котельная с. Кременки</v>
      </c>
      <c r="C306" s="102" t="str">
        <f>'Участки тепловых сетей'!C306</f>
        <v>ТК1</v>
      </c>
      <c r="D306" s="102" t="str">
        <f>'Участки тепловых сетей'!D306</f>
        <v xml:space="preserve">УТ3 </v>
      </c>
      <c r="E306" s="102">
        <f>IF('Участки тепловых сетей'!F306="Подземная канальная или подвальная",2,IF('Участки тепловых сетей'!F306="Подземная бесканальная",2,IF('Участки тепловых сетей'!F306="Надземная",1,0)))</f>
        <v>2</v>
      </c>
      <c r="F306" s="102">
        <f t="shared" si="40"/>
        <v>0.05</v>
      </c>
      <c r="G306" s="108">
        <f ca="1">IF(B306=0,0,YEAR(TODAY())-'Участки тепловых сетей'!E306)</f>
        <v>55</v>
      </c>
      <c r="H306" s="102">
        <f>IF(B306=0,0,'Участки тепловых сетей'!H306/1000)</f>
        <v>7.0000000000000001E-3</v>
      </c>
      <c r="I306" s="102">
        <f t="shared" si="41"/>
        <v>1</v>
      </c>
      <c r="J306" s="108">
        <f>IF(B306=0,0,'Участки тепловых сетей'!G306/1000)</f>
        <v>5.0999999999999997E-2</v>
      </c>
      <c r="K306" s="108">
        <f t="shared" ca="1" si="42"/>
        <v>7.8213159420940856</v>
      </c>
      <c r="L306" s="109">
        <f t="shared" ca="1" si="43"/>
        <v>5613.2944115032469</v>
      </c>
      <c r="M306" s="109">
        <f t="shared" ca="1" si="44"/>
        <v>39.293060880522731</v>
      </c>
      <c r="N306" s="110">
        <f t="shared" si="45"/>
        <v>4.4658198822924025</v>
      </c>
      <c r="O306" s="110">
        <f t="shared" si="46"/>
        <v>0.2239230480309202</v>
      </c>
      <c r="P306" s="111">
        <f ca="1">_xlfn.MAXIFS($S$4:$S$578,$B$4:$B$578,B306)</f>
        <v>62014.663671319169</v>
      </c>
      <c r="Q306" s="112">
        <f t="shared" ca="1" si="47"/>
        <v>8.6147064350084386E-18</v>
      </c>
      <c r="S306" s="112">
        <f ca="1">IF(B305=0,0,IF(B306=B305,S305+M306/O306,M306/O306+1))</f>
        <v>46970.487721859099</v>
      </c>
    </row>
    <row r="307" spans="1:19" x14ac:dyDescent="0.25">
      <c r="A307" s="102">
        <v>304</v>
      </c>
      <c r="B307" s="102" t="str">
        <f>'Участки тепловых сетей'!B307</f>
        <v>Котельная с. Кременки</v>
      </c>
      <c r="C307" s="102" t="str">
        <f>'Участки тепловых сетей'!C307</f>
        <v>УТ3-ГВС</v>
      </c>
      <c r="D307" s="102" t="str">
        <f>'Участки тепловых сетей'!D307</f>
        <v xml:space="preserve">ТК3-ГВС </v>
      </c>
      <c r="E307" s="102">
        <f>IF('Участки тепловых сетей'!F307="Подземная канальная или подвальная",2,IF('Участки тепловых сетей'!F307="Подземная бесканальная",2,IF('Участки тепловых сетей'!F307="Надземная",1,0)))</f>
        <v>2</v>
      </c>
      <c r="F307" s="102">
        <f t="shared" si="40"/>
        <v>0.05</v>
      </c>
      <c r="G307" s="108">
        <f ca="1">IF(B307=0,0,YEAR(TODAY())-'Участки тепловых сетей'!E307)</f>
        <v>55</v>
      </c>
      <c r="H307" s="102">
        <f>IF(B307=0,0,'Участки тепловых сетей'!H307/1000)</f>
        <v>7.4999999999999997E-3</v>
      </c>
      <c r="I307" s="102">
        <f t="shared" si="41"/>
        <v>1</v>
      </c>
      <c r="J307" s="108">
        <f>IF(B307=0,0,'Участки тепловых сетей'!G307/1000)</f>
        <v>5.0999999999999997E-2</v>
      </c>
      <c r="K307" s="108">
        <f t="shared" ca="1" si="42"/>
        <v>7.8213159420940856</v>
      </c>
      <c r="L307" s="109">
        <f t="shared" ca="1" si="43"/>
        <v>5613.2944115032469</v>
      </c>
      <c r="M307" s="109">
        <f t="shared" ca="1" si="44"/>
        <v>42.099708086274347</v>
      </c>
      <c r="N307" s="110">
        <f t="shared" si="45"/>
        <v>4.4658198822924025</v>
      </c>
      <c r="O307" s="110">
        <f t="shared" si="46"/>
        <v>0.2239230480309202</v>
      </c>
      <c r="P307" s="111">
        <f ca="1">_xlfn.MAXIFS($S$4:$S$578,$B$4:$B$578,B307)</f>
        <v>62014.663671319169</v>
      </c>
      <c r="Q307" s="112">
        <f t="shared" ca="1" si="47"/>
        <v>5.2039017492111031E-19</v>
      </c>
      <c r="S307" s="112">
        <f ca="1">IF(B306=0,0,IF(B307=B306,S306+M307/O307,M307/O307+1))</f>
        <v>47158.497435269492</v>
      </c>
    </row>
    <row r="308" spans="1:19" x14ac:dyDescent="0.25">
      <c r="A308" s="102">
        <v>305</v>
      </c>
      <c r="B308" s="102" t="str">
        <f>'Участки тепловых сетей'!B308</f>
        <v>Котельная с. Кременки</v>
      </c>
      <c r="C308" s="102" t="str">
        <f>'Участки тепловых сетей'!C308</f>
        <v>ТК3-ГВС</v>
      </c>
      <c r="D308" s="102" t="str">
        <f>'Участки тепловых сетей'!D308</f>
        <v xml:space="preserve">ТК4-ГВС </v>
      </c>
      <c r="E308" s="102">
        <f>IF('Участки тепловых сетей'!F308="Подземная канальная или подвальная",2,IF('Участки тепловых сетей'!F308="Подземная бесканальная",2,IF('Участки тепловых сетей'!F308="Надземная",1,0)))</f>
        <v>2</v>
      </c>
      <c r="F308" s="102">
        <f t="shared" si="40"/>
        <v>0.05</v>
      </c>
      <c r="G308" s="108">
        <f ca="1">IF(B308=0,0,YEAR(TODAY())-'Участки тепловых сетей'!E308)</f>
        <v>55</v>
      </c>
      <c r="H308" s="102">
        <f>IF(B308=0,0,'Участки тепловых сетей'!H308/1000)</f>
        <v>1.2500000000000001E-2</v>
      </c>
      <c r="I308" s="102">
        <f t="shared" si="41"/>
        <v>1</v>
      </c>
      <c r="J308" s="108">
        <f>IF(B308=0,0,'Участки тепловых сетей'!G308/1000)</f>
        <v>5.0999999999999997E-2</v>
      </c>
      <c r="K308" s="108">
        <f t="shared" ca="1" si="42"/>
        <v>7.8213159420940856</v>
      </c>
      <c r="L308" s="109">
        <f t="shared" ca="1" si="43"/>
        <v>5613.2944115032469</v>
      </c>
      <c r="M308" s="109">
        <f t="shared" ca="1" si="44"/>
        <v>70.166180143790584</v>
      </c>
      <c r="N308" s="110">
        <f t="shared" si="45"/>
        <v>4.4658198822924025</v>
      </c>
      <c r="O308" s="110">
        <f t="shared" si="46"/>
        <v>0.2239230480309202</v>
      </c>
      <c r="P308" s="111">
        <f ca="1">_xlfn.MAXIFS($S$4:$S$578,$B$4:$B$578,B308)</f>
        <v>62014.663671319169</v>
      </c>
      <c r="Q308" s="112">
        <f t="shared" ca="1" si="47"/>
        <v>3.3667831682963097E-31</v>
      </c>
      <c r="S308" s="112">
        <f ca="1">IF(B307=0,0,IF(B308=B307,S307+M308/O308,M308/O308+1))</f>
        <v>47471.846957620139</v>
      </c>
    </row>
    <row r="309" spans="1:19" x14ac:dyDescent="0.25">
      <c r="A309" s="102">
        <v>306</v>
      </c>
      <c r="B309" s="102" t="str">
        <f>'Участки тепловых сетей'!B309</f>
        <v>Котельная с. Кременки</v>
      </c>
      <c r="C309" s="102" t="str">
        <f>'Участки тепловых сетей'!C309</f>
        <v>ТК4-ГВС</v>
      </c>
      <c r="D309" s="102" t="str">
        <f>'Участки тепловых сетей'!D309</f>
        <v xml:space="preserve">ул. Новостройка, 1 </v>
      </c>
      <c r="E309" s="102">
        <f>IF('Участки тепловых сетей'!F309="Подземная канальная или подвальная",2,IF('Участки тепловых сетей'!F309="Подземная бесканальная",2,IF('Участки тепловых сетей'!F309="Надземная",1,0)))</f>
        <v>2</v>
      </c>
      <c r="F309" s="102">
        <f t="shared" si="40"/>
        <v>0.05</v>
      </c>
      <c r="G309" s="108">
        <f ca="1">IF(B309=0,0,YEAR(TODAY())-'Участки тепловых сетей'!E309)</f>
        <v>55</v>
      </c>
      <c r="H309" s="102">
        <f>IF(B309=0,0,'Участки тепловых сетей'!H309/1000)</f>
        <v>0.01</v>
      </c>
      <c r="I309" s="102">
        <f t="shared" si="41"/>
        <v>1</v>
      </c>
      <c r="J309" s="108">
        <f>IF(B309=0,0,'Участки тепловых сетей'!G309/1000)</f>
        <v>5.0999999999999997E-2</v>
      </c>
      <c r="K309" s="108">
        <f t="shared" ca="1" si="42"/>
        <v>7.8213159420940856</v>
      </c>
      <c r="L309" s="109">
        <f t="shared" ca="1" si="43"/>
        <v>5613.2944115032469</v>
      </c>
      <c r="M309" s="109">
        <f t="shared" ca="1" si="44"/>
        <v>56.132944115032473</v>
      </c>
      <c r="N309" s="110">
        <f t="shared" si="45"/>
        <v>4.4658198822924025</v>
      </c>
      <c r="O309" s="110">
        <f t="shared" si="46"/>
        <v>0.2239230480309202</v>
      </c>
      <c r="P309" s="111">
        <f ca="1">_xlfn.MAXIFS($S$4:$S$578,$B$4:$B$578,B309)</f>
        <v>62014.663671319169</v>
      </c>
      <c r="Q309" s="112">
        <f t="shared" ca="1" si="47"/>
        <v>4.1857387422904716E-25</v>
      </c>
      <c r="S309" s="112">
        <f ca="1">IF(B308=0,0,IF(B309=B308,S308+M309/O309,M309/O309+1))</f>
        <v>47722.526575500662</v>
      </c>
    </row>
    <row r="310" spans="1:19" x14ac:dyDescent="0.25">
      <c r="A310" s="102">
        <v>307</v>
      </c>
      <c r="B310" s="102" t="str">
        <f>'Участки тепловых сетей'!B310</f>
        <v>Котельная с. Кременки</v>
      </c>
      <c r="C310" s="102" t="str">
        <f>'Участки тепловых сетей'!C310</f>
        <v>ТК4-ГВС</v>
      </c>
      <c r="D310" s="102" t="str">
        <f>'Участки тепловых сетей'!D310</f>
        <v xml:space="preserve">ул. Новостройка, 3 </v>
      </c>
      <c r="E310" s="102">
        <f>IF('Участки тепловых сетей'!F310="Подземная канальная или подвальная",2,IF('Участки тепловых сетей'!F310="Подземная бесканальная",2,IF('Участки тепловых сетей'!F310="Надземная",1,0)))</f>
        <v>2</v>
      </c>
      <c r="F310" s="102">
        <f t="shared" si="40"/>
        <v>0.05</v>
      </c>
      <c r="G310" s="108">
        <f ca="1">IF(B310=0,0,YEAR(TODAY())-'Участки тепловых сетей'!E310)</f>
        <v>55</v>
      </c>
      <c r="H310" s="102">
        <f>IF(B310=0,0,'Участки тепловых сетей'!H310/1000)</f>
        <v>5.8000000000000003E-2</v>
      </c>
      <c r="I310" s="102">
        <f t="shared" si="41"/>
        <v>1</v>
      </c>
      <c r="J310" s="108">
        <f>IF(B310=0,0,'Участки тепловых сетей'!G310/1000)</f>
        <v>5.0999999999999997E-2</v>
      </c>
      <c r="K310" s="108">
        <f t="shared" ca="1" si="42"/>
        <v>7.8213159420940856</v>
      </c>
      <c r="L310" s="109">
        <f t="shared" ca="1" si="43"/>
        <v>5613.2944115032469</v>
      </c>
      <c r="M310" s="109">
        <f t="shared" ca="1" si="44"/>
        <v>325.57107586718831</v>
      </c>
      <c r="N310" s="110">
        <f t="shared" si="45"/>
        <v>4.4658198822924025</v>
      </c>
      <c r="O310" s="110">
        <f t="shared" si="46"/>
        <v>0.2239230480309202</v>
      </c>
      <c r="P310" s="111">
        <f ca="1">_xlfn.MAXIFS($S$4:$S$578,$B$4:$B$578,B310)</f>
        <v>62014.663671319169</v>
      </c>
      <c r="Q310" s="112">
        <f t="shared" ca="1" si="47"/>
        <v>4.0390412036037719E-142</v>
      </c>
      <c r="S310" s="112">
        <f ca="1">IF(B309=0,0,IF(B310=B309,S309+M310/O310,M310/O310+1))</f>
        <v>49176.468359207676</v>
      </c>
    </row>
    <row r="311" spans="1:19" x14ac:dyDescent="0.25">
      <c r="A311" s="102">
        <v>308</v>
      </c>
      <c r="B311" s="102" t="str">
        <f>'Участки тепловых сетей'!B311</f>
        <v>Котельная с. Кременки</v>
      </c>
      <c r="C311" s="102" t="str">
        <f>'Участки тепловых сетей'!C311</f>
        <v>ТК4-ГВС</v>
      </c>
      <c r="D311" s="102" t="str">
        <f>'Участки тепловых сетей'!D311</f>
        <v xml:space="preserve">ТК5-ГВС </v>
      </c>
      <c r="E311" s="102">
        <f>IF('Участки тепловых сетей'!F311="Подземная канальная или подвальная",2,IF('Участки тепловых сетей'!F311="Подземная бесканальная",2,IF('Участки тепловых сетей'!F311="Надземная",1,0)))</f>
        <v>2</v>
      </c>
      <c r="F311" s="102">
        <f t="shared" si="40"/>
        <v>0.05</v>
      </c>
      <c r="G311" s="108">
        <f ca="1">IF(B311=0,0,YEAR(TODAY())-'Участки тепловых сетей'!E311)</f>
        <v>55</v>
      </c>
      <c r="H311" s="102">
        <f>IF(B311=0,0,'Участки тепловых сетей'!H311/1000)</f>
        <v>5.1499999999999997E-2</v>
      </c>
      <c r="I311" s="102">
        <f t="shared" si="41"/>
        <v>1</v>
      </c>
      <c r="J311" s="108">
        <f>IF(B311=0,0,'Участки тепловых сетей'!G311/1000)</f>
        <v>5.0999999999999997E-2</v>
      </c>
      <c r="K311" s="108">
        <f t="shared" ca="1" si="42"/>
        <v>7.8213159420940856</v>
      </c>
      <c r="L311" s="109">
        <f t="shared" ca="1" si="43"/>
        <v>5613.2944115032469</v>
      </c>
      <c r="M311" s="109">
        <f t="shared" ca="1" si="44"/>
        <v>289.08466219241723</v>
      </c>
      <c r="N311" s="110">
        <f t="shared" si="45"/>
        <v>4.4658198822924025</v>
      </c>
      <c r="O311" s="110">
        <f t="shared" si="46"/>
        <v>0.2239230480309202</v>
      </c>
      <c r="P311" s="111">
        <f ca="1">_xlfn.MAXIFS($S$4:$S$578,$B$4:$B$578,B311)</f>
        <v>62014.663671319169</v>
      </c>
      <c r="Q311" s="112">
        <f t="shared" ca="1" si="47"/>
        <v>2.8322162286253054E-126</v>
      </c>
      <c r="S311" s="112">
        <f ca="1">IF(B310=0,0,IF(B311=B310,S310+M311/O311,M311/O311+1))</f>
        <v>50467.468391292357</v>
      </c>
    </row>
    <row r="312" spans="1:19" x14ac:dyDescent="0.25">
      <c r="A312" s="102">
        <v>309</v>
      </c>
      <c r="B312" s="102" t="str">
        <f>'Участки тепловых сетей'!B312</f>
        <v>Котельная с. Кременки</v>
      </c>
      <c r="C312" s="102" t="str">
        <f>'Участки тепловых сетей'!C312</f>
        <v>ТК5-ГВС</v>
      </c>
      <c r="D312" s="102" t="str">
        <f>'Участки тепловых сетей'!D312</f>
        <v xml:space="preserve">ул. Новостройка, 2 </v>
      </c>
      <c r="E312" s="102">
        <f>IF('Участки тепловых сетей'!F312="Подземная канальная или подвальная",2,IF('Участки тепловых сетей'!F312="Подземная бесканальная",2,IF('Участки тепловых сетей'!F312="Надземная",1,0)))</f>
        <v>2</v>
      </c>
      <c r="F312" s="102">
        <f t="shared" si="40"/>
        <v>0.05</v>
      </c>
      <c r="G312" s="108">
        <f ca="1">IF(B312=0,0,YEAR(TODAY())-'Участки тепловых сетей'!E312)</f>
        <v>55</v>
      </c>
      <c r="H312" s="102">
        <f>IF(B312=0,0,'Участки тепловых сетей'!H312/1000)</f>
        <v>8.9999999999999993E-3</v>
      </c>
      <c r="I312" s="102">
        <f t="shared" si="41"/>
        <v>1</v>
      </c>
      <c r="J312" s="108">
        <f>IF(B312=0,0,'Участки тепловых сетей'!G312/1000)</f>
        <v>5.0999999999999997E-2</v>
      </c>
      <c r="K312" s="108">
        <f t="shared" ca="1" si="42"/>
        <v>7.8213159420940856</v>
      </c>
      <c r="L312" s="109">
        <f t="shared" ca="1" si="43"/>
        <v>5613.2944115032469</v>
      </c>
      <c r="M312" s="109">
        <f t="shared" ca="1" si="44"/>
        <v>50.519649703529218</v>
      </c>
      <c r="N312" s="110">
        <f t="shared" si="45"/>
        <v>4.4658198822924025</v>
      </c>
      <c r="O312" s="110">
        <f t="shared" si="46"/>
        <v>0.2239230480309202</v>
      </c>
      <c r="P312" s="111">
        <f ca="1">_xlfn.MAXIFS($S$4:$S$578,$B$4:$B$578,B312)</f>
        <v>62014.663671319169</v>
      </c>
      <c r="Q312" s="112">
        <f t="shared" ca="1" si="47"/>
        <v>1.1470831653237393E-22</v>
      </c>
      <c r="S312" s="112">
        <f ca="1">IF(B311=0,0,IF(B312=B311,S311+M312/O312,M312/O312+1))</f>
        <v>50693.080047384829</v>
      </c>
    </row>
    <row r="313" spans="1:19" x14ac:dyDescent="0.25">
      <c r="A313" s="102">
        <v>310</v>
      </c>
      <c r="B313" s="102" t="str">
        <f>'Участки тепловых сетей'!B313</f>
        <v>Котельная с. Кременки</v>
      </c>
      <c r="C313" s="102" t="str">
        <f>'Участки тепловых сетей'!C313</f>
        <v>ТК5-ГВС</v>
      </c>
      <c r="D313" s="102" t="str">
        <f>'Участки тепловых сетей'!D313</f>
        <v xml:space="preserve">ТК6-ГВС </v>
      </c>
      <c r="E313" s="102">
        <f>IF('Участки тепловых сетей'!F313="Подземная канальная или подвальная",2,IF('Участки тепловых сетей'!F313="Подземная бесканальная",2,IF('Участки тепловых сетей'!F313="Надземная",1,0)))</f>
        <v>2</v>
      </c>
      <c r="F313" s="102">
        <f t="shared" si="40"/>
        <v>0.05</v>
      </c>
      <c r="G313" s="108">
        <f ca="1">IF(B313=0,0,YEAR(TODAY())-'Участки тепловых сетей'!E313)</f>
        <v>55</v>
      </c>
      <c r="H313" s="102">
        <f>IF(B313=0,0,'Участки тепловых сетей'!H313/1000)</f>
        <v>7.0000000000000007E-2</v>
      </c>
      <c r="I313" s="102">
        <f t="shared" si="41"/>
        <v>1</v>
      </c>
      <c r="J313" s="108">
        <f>IF(B313=0,0,'Участки тепловых сетей'!G313/1000)</f>
        <v>5.0999999999999997E-2</v>
      </c>
      <c r="K313" s="108">
        <f t="shared" ca="1" si="42"/>
        <v>7.8213159420940856</v>
      </c>
      <c r="L313" s="109">
        <f t="shared" ca="1" si="43"/>
        <v>5613.2944115032469</v>
      </c>
      <c r="M313" s="109">
        <f t="shared" ca="1" si="44"/>
        <v>392.93060880522734</v>
      </c>
      <c r="N313" s="110">
        <f t="shared" si="45"/>
        <v>4.4658198822924025</v>
      </c>
      <c r="O313" s="110">
        <f t="shared" si="46"/>
        <v>0.2239230480309202</v>
      </c>
      <c r="P313" s="111">
        <f ca="1">_xlfn.MAXIFS($S$4:$S$578,$B$4:$B$578,B313)</f>
        <v>62014.663671319169</v>
      </c>
      <c r="Q313" s="112">
        <f t="shared" ca="1" si="47"/>
        <v>2.2511520260355284E-171</v>
      </c>
      <c r="S313" s="112">
        <f ca="1">IF(B312=0,0,IF(B313=B312,S312+M313/O313,M313/O313+1))</f>
        <v>52447.837372548471</v>
      </c>
    </row>
    <row r="314" spans="1:19" x14ac:dyDescent="0.25">
      <c r="A314" s="102">
        <v>311</v>
      </c>
      <c r="B314" s="102" t="str">
        <f>'Участки тепловых сетей'!B314</f>
        <v>Котельная с. Кременки</v>
      </c>
      <c r="C314" s="102" t="str">
        <f>'Участки тепловых сетей'!C314</f>
        <v>ТК6-ГВС</v>
      </c>
      <c r="D314" s="102" t="str">
        <f>'Участки тепловых сетей'!D314</f>
        <v xml:space="preserve">ул. Новостройка, 17 </v>
      </c>
      <c r="E314" s="102">
        <f>IF('Участки тепловых сетей'!F314="Подземная канальная или подвальная",2,IF('Участки тепловых сетей'!F314="Подземная бесканальная",2,IF('Участки тепловых сетей'!F314="Надземная",1,0)))</f>
        <v>2</v>
      </c>
      <c r="F314" s="102">
        <f t="shared" si="40"/>
        <v>0.05</v>
      </c>
      <c r="G314" s="108">
        <f ca="1">IF(B314=0,0,YEAR(TODAY())-'Участки тепловых сетей'!E314)</f>
        <v>54</v>
      </c>
      <c r="H314" s="102">
        <f>IF(B314=0,0,'Участки тепловых сетей'!H314/1000)</f>
        <v>1.6E-2</v>
      </c>
      <c r="I314" s="102">
        <f t="shared" si="41"/>
        <v>1</v>
      </c>
      <c r="J314" s="108">
        <f>IF(B314=0,0,'Участки тепловых сетей'!G314/1000)</f>
        <v>5.0999999999999997E-2</v>
      </c>
      <c r="K314" s="108">
        <f t="shared" ca="1" si="42"/>
        <v>7.4398658624364185</v>
      </c>
      <c r="L314" s="109">
        <f t="shared" ca="1" si="43"/>
        <v>2603.0803636513529</v>
      </c>
      <c r="M314" s="109">
        <f t="shared" ca="1" si="44"/>
        <v>41.649285818421646</v>
      </c>
      <c r="N314" s="110">
        <f t="shared" si="45"/>
        <v>4.4658198822924025</v>
      </c>
      <c r="O314" s="110">
        <f t="shared" si="46"/>
        <v>0.2239230480309202</v>
      </c>
      <c r="P314" s="111">
        <f ca="1">_xlfn.MAXIFS($S$4:$S$578,$B$4:$B$578,B314)</f>
        <v>62014.663671319169</v>
      </c>
      <c r="Q314" s="112">
        <f t="shared" ca="1" si="47"/>
        <v>8.1647895256922211E-19</v>
      </c>
      <c r="S314" s="112">
        <f ca="1">IF(B313=0,0,IF(B314=B313,S313+M314/O314,M314/O314+1))</f>
        <v>52633.835581239655</v>
      </c>
    </row>
    <row r="315" spans="1:19" x14ac:dyDescent="0.25">
      <c r="A315" s="102">
        <v>312</v>
      </c>
      <c r="B315" s="102" t="str">
        <f>'Участки тепловых сетей'!B315</f>
        <v>Котельная с. Кременки</v>
      </c>
      <c r="C315" s="102" t="str">
        <f>'Участки тепловых сетей'!C315</f>
        <v>ТК6-ГВС</v>
      </c>
      <c r="D315" s="102" t="str">
        <f>'Участки тепловых сетей'!D315</f>
        <v xml:space="preserve">ТК7-ГВС </v>
      </c>
      <c r="E315" s="102">
        <f>IF('Участки тепловых сетей'!F315="Подземная канальная или подвальная",2,IF('Участки тепловых сетей'!F315="Подземная бесканальная",2,IF('Участки тепловых сетей'!F315="Надземная",1,0)))</f>
        <v>2</v>
      </c>
      <c r="F315" s="102">
        <f t="shared" si="40"/>
        <v>0.05</v>
      </c>
      <c r="G315" s="108">
        <f ca="1">IF(B315=0,0,YEAR(TODAY())-'Участки тепловых сетей'!E315)</f>
        <v>55</v>
      </c>
      <c r="H315" s="102">
        <f>IF(B315=0,0,'Участки тепловых сетей'!H315/1000)</f>
        <v>4.5999999999999999E-2</v>
      </c>
      <c r="I315" s="102">
        <f t="shared" si="41"/>
        <v>1</v>
      </c>
      <c r="J315" s="108">
        <f>IF(B315=0,0,'Участки тепловых сетей'!G315/1000)</f>
        <v>5.0999999999999997E-2</v>
      </c>
      <c r="K315" s="108">
        <f t="shared" ca="1" si="42"/>
        <v>7.8213159420940856</v>
      </c>
      <c r="L315" s="109">
        <f t="shared" ca="1" si="43"/>
        <v>5613.2944115032469</v>
      </c>
      <c r="M315" s="109">
        <f t="shared" ca="1" si="44"/>
        <v>258.21154292914935</v>
      </c>
      <c r="N315" s="110">
        <f t="shared" si="45"/>
        <v>4.4658198822924025</v>
      </c>
      <c r="O315" s="110">
        <f t="shared" si="46"/>
        <v>0.2239230480309202</v>
      </c>
      <c r="P315" s="111">
        <f ca="1">_xlfn.MAXIFS($S$4:$S$578,$B$4:$B$578,B315)</f>
        <v>62014.663671319169</v>
      </c>
      <c r="Q315" s="112">
        <f t="shared" ca="1" si="47"/>
        <v>7.2468912164666968E-113</v>
      </c>
      <c r="S315" s="112">
        <f ca="1">IF(B314=0,0,IF(B315=B314,S314+M315/O315,M315/O315+1))</f>
        <v>53786.961823490048</v>
      </c>
    </row>
    <row r="316" spans="1:19" x14ac:dyDescent="0.25">
      <c r="A316" s="102">
        <v>313</v>
      </c>
      <c r="B316" s="102" t="str">
        <f>'Участки тепловых сетей'!B316</f>
        <v>Котельная с. Кременки</v>
      </c>
      <c r="C316" s="102" t="str">
        <f>'Участки тепловых сетей'!C316</f>
        <v>ТК7-ГВС</v>
      </c>
      <c r="D316" s="102" t="str">
        <f>'Участки тепловых сетей'!D316</f>
        <v xml:space="preserve">ул. Новостройка, 11 </v>
      </c>
      <c r="E316" s="102">
        <f>IF('Участки тепловых сетей'!F316="Подземная канальная или подвальная",2,IF('Участки тепловых сетей'!F316="Подземная бесканальная",2,IF('Участки тепловых сетей'!F316="Надземная",1,0)))</f>
        <v>2</v>
      </c>
      <c r="F316" s="102">
        <f t="shared" si="40"/>
        <v>0.05</v>
      </c>
      <c r="G316" s="108">
        <f ca="1">IF(B316=0,0,YEAR(TODAY())-'Участки тепловых сетей'!E316)</f>
        <v>37</v>
      </c>
      <c r="H316" s="102">
        <f>IF(B316=0,0,'Участки тепловых сетей'!H316/1000)</f>
        <v>2.7E-2</v>
      </c>
      <c r="I316" s="102">
        <f t="shared" si="41"/>
        <v>1</v>
      </c>
      <c r="J316" s="108">
        <f>IF(B316=0,0,'Участки тепловых сетей'!G316/1000)</f>
        <v>5.0999999999999997E-2</v>
      </c>
      <c r="K316" s="108">
        <f t="shared" ca="1" si="42"/>
        <v>3.179909761300916</v>
      </c>
      <c r="L316" s="109">
        <f t="shared" ca="1" si="43"/>
        <v>0.86616072845063563</v>
      </c>
      <c r="M316" s="109">
        <f t="shared" ca="1" si="44"/>
        <v>2.3386339668167163E-2</v>
      </c>
      <c r="N316" s="110">
        <f t="shared" si="45"/>
        <v>4.4658198822924025</v>
      </c>
      <c r="O316" s="110">
        <f t="shared" si="46"/>
        <v>0.2239230480309202</v>
      </c>
      <c r="P316" s="111">
        <f ca="1">_xlfn.MAXIFS($S$4:$S$578,$B$4:$B$578,B316)</f>
        <v>62014.663671319169</v>
      </c>
      <c r="Q316" s="112">
        <f t="shared" ca="1" si="47"/>
        <v>0.97688500143248025</v>
      </c>
      <c r="S316" s="112">
        <f ca="1">IF(B315=0,0,IF(B316=B315,S315+M316/O316,M316/O316+1))</f>
        <v>53787.066262670713</v>
      </c>
    </row>
    <row r="317" spans="1:19" x14ac:dyDescent="0.25">
      <c r="A317" s="102">
        <v>314</v>
      </c>
      <c r="B317" s="102" t="str">
        <f>'Участки тепловых сетей'!B317</f>
        <v>Котельная с. Кременки</v>
      </c>
      <c r="C317" s="102" t="str">
        <f>'Участки тепловых сетей'!C317</f>
        <v>ТК7-ГВС</v>
      </c>
      <c r="D317" s="102" t="str">
        <f>'Участки тепловых сетей'!D317</f>
        <v xml:space="preserve">ТК8-ГВС </v>
      </c>
      <c r="E317" s="102">
        <f>IF('Участки тепловых сетей'!F317="Подземная канальная или подвальная",2,IF('Участки тепловых сетей'!F317="Подземная бесканальная",2,IF('Участки тепловых сетей'!F317="Надземная",1,0)))</f>
        <v>2</v>
      </c>
      <c r="F317" s="102">
        <f t="shared" si="40"/>
        <v>0.05</v>
      </c>
      <c r="G317" s="108">
        <f ca="1">IF(B317=0,0,YEAR(TODAY())-'Участки тепловых сетей'!E317)</f>
        <v>55</v>
      </c>
      <c r="H317" s="102">
        <f>IF(B317=0,0,'Участки тепловых сетей'!H317/1000)</f>
        <v>4.1000000000000002E-2</v>
      </c>
      <c r="I317" s="102">
        <f t="shared" si="41"/>
        <v>1</v>
      </c>
      <c r="J317" s="108">
        <f>IF(B317=0,0,'Участки тепловых сетей'!G317/1000)</f>
        <v>5.0999999999999997E-2</v>
      </c>
      <c r="K317" s="108">
        <f t="shared" ca="1" si="42"/>
        <v>7.8213159420940856</v>
      </c>
      <c r="L317" s="109">
        <f t="shared" ca="1" si="43"/>
        <v>5613.2944115032469</v>
      </c>
      <c r="M317" s="109">
        <f t="shared" ca="1" si="44"/>
        <v>230.14507087163312</v>
      </c>
      <c r="N317" s="110">
        <f t="shared" si="45"/>
        <v>4.4658198822924025</v>
      </c>
      <c r="O317" s="110">
        <f t="shared" si="46"/>
        <v>0.2239230480309202</v>
      </c>
      <c r="P317" s="111">
        <f ca="1">_xlfn.MAXIFS($S$4:$S$578,$B$4:$B$578,B317)</f>
        <v>62014.663671319169</v>
      </c>
      <c r="Q317" s="112">
        <f t="shared" ca="1" si="47"/>
        <v>1.1201229183047302E-100</v>
      </c>
      <c r="S317" s="112">
        <f ca="1">IF(B316=0,0,IF(B317=B316,S316+M317/O317,M317/O317+1))</f>
        <v>54814.852695980844</v>
      </c>
    </row>
    <row r="318" spans="1:19" x14ac:dyDescent="0.25">
      <c r="A318" s="102">
        <v>315</v>
      </c>
      <c r="B318" s="102" t="str">
        <f>'Участки тепловых сетей'!B318</f>
        <v>Котельная с. Кременки</v>
      </c>
      <c r="C318" s="102" t="str">
        <f>'Участки тепловых сетей'!C318</f>
        <v>ТК8-ГВС</v>
      </c>
      <c r="D318" s="102" t="str">
        <f>'Участки тепловых сетей'!D318</f>
        <v xml:space="preserve">ТК9-ГВС </v>
      </c>
      <c r="E318" s="102">
        <f>IF('Участки тепловых сетей'!F318="Подземная канальная или подвальная",2,IF('Участки тепловых сетей'!F318="Подземная бесканальная",2,IF('Участки тепловых сетей'!F318="Надземная",1,0)))</f>
        <v>2</v>
      </c>
      <c r="F318" s="102">
        <f t="shared" si="40"/>
        <v>0.05</v>
      </c>
      <c r="G318" s="108">
        <f ca="1">IF(B318=0,0,YEAR(TODAY())-'Участки тепловых сетей'!E318)</f>
        <v>55</v>
      </c>
      <c r="H318" s="102">
        <f>IF(B318=0,0,'Участки тепловых сетей'!H318/1000)</f>
        <v>4.1000000000000002E-2</v>
      </c>
      <c r="I318" s="102">
        <f t="shared" si="41"/>
        <v>1</v>
      </c>
      <c r="J318" s="108">
        <f>IF(B318=0,0,'Участки тепловых сетей'!G318/1000)</f>
        <v>5.0999999999999997E-2</v>
      </c>
      <c r="K318" s="108">
        <f t="shared" ca="1" si="42"/>
        <v>7.8213159420940856</v>
      </c>
      <c r="L318" s="109">
        <f t="shared" ca="1" si="43"/>
        <v>5613.2944115032469</v>
      </c>
      <c r="M318" s="109">
        <f t="shared" ca="1" si="44"/>
        <v>230.14507087163312</v>
      </c>
      <c r="N318" s="110">
        <f t="shared" si="45"/>
        <v>4.4658198822924025</v>
      </c>
      <c r="O318" s="110">
        <f t="shared" si="46"/>
        <v>0.2239230480309202</v>
      </c>
      <c r="P318" s="111">
        <f ca="1">_xlfn.MAXIFS($S$4:$S$578,$B$4:$B$578,B318)</f>
        <v>62014.663671319169</v>
      </c>
      <c r="Q318" s="112">
        <f t="shared" ca="1" si="47"/>
        <v>1.1201229183047302E-100</v>
      </c>
      <c r="S318" s="112">
        <f ca="1">IF(B317=0,0,IF(B318=B317,S317+M318/O318,M318/O318+1))</f>
        <v>55842.639129290976</v>
      </c>
    </row>
    <row r="319" spans="1:19" x14ac:dyDescent="0.25">
      <c r="A319" s="102">
        <v>316</v>
      </c>
      <c r="B319" s="102" t="str">
        <f>'Участки тепловых сетей'!B319</f>
        <v>Котельная с. Кременки</v>
      </c>
      <c r="C319" s="102" t="str">
        <f>'Участки тепловых сетей'!C319</f>
        <v>ТК9-ГВС</v>
      </c>
      <c r="D319" s="102" t="str">
        <f>'Участки тепловых сетей'!D319</f>
        <v xml:space="preserve">ул. Новостройка, 4 </v>
      </c>
      <c r="E319" s="102">
        <f>IF('Участки тепловых сетей'!F319="Подземная канальная или подвальная",2,IF('Участки тепловых сетей'!F319="Подземная бесканальная",2,IF('Участки тепловых сетей'!F319="Надземная",1,0)))</f>
        <v>2</v>
      </c>
      <c r="F319" s="102">
        <f t="shared" si="40"/>
        <v>0.05</v>
      </c>
      <c r="G319" s="108">
        <f ca="1">IF(B319=0,0,YEAR(TODAY())-'Участки тепловых сетей'!E319)</f>
        <v>55</v>
      </c>
      <c r="H319" s="102">
        <f>IF(B319=0,0,'Участки тепловых сетей'!H319/1000)</f>
        <v>1.7000000000000001E-2</v>
      </c>
      <c r="I319" s="102">
        <f t="shared" si="41"/>
        <v>1</v>
      </c>
      <c r="J319" s="108">
        <f>IF(B319=0,0,'Участки тепловых сетей'!G319/1000)</f>
        <v>5.0999999999999997E-2</v>
      </c>
      <c r="K319" s="108">
        <f t="shared" ca="1" si="42"/>
        <v>7.8213159420940856</v>
      </c>
      <c r="L319" s="109">
        <f t="shared" ca="1" si="43"/>
        <v>5613.2944115032469</v>
      </c>
      <c r="M319" s="109">
        <f t="shared" ca="1" si="44"/>
        <v>95.426004995555203</v>
      </c>
      <c r="N319" s="110">
        <f t="shared" si="45"/>
        <v>4.4658198822924025</v>
      </c>
      <c r="O319" s="110">
        <f t="shared" si="46"/>
        <v>0.2239230480309202</v>
      </c>
      <c r="P319" s="111">
        <f ca="1">_xlfn.MAXIFS($S$4:$S$578,$B$4:$B$578,B319)</f>
        <v>62014.663671319169</v>
      </c>
      <c r="Q319" s="112">
        <f t="shared" ca="1" si="47"/>
        <v>3.6058910478473848E-42</v>
      </c>
      <c r="S319" s="112">
        <f ca="1">IF(B318=0,0,IF(B319=B318,S318+M319/O319,M319/O319+1))</f>
        <v>56268.794479687858</v>
      </c>
    </row>
    <row r="320" spans="1:19" x14ac:dyDescent="0.25">
      <c r="A320" s="102">
        <v>317</v>
      </c>
      <c r="B320" s="102" t="str">
        <f>'Участки тепловых сетей'!B320</f>
        <v>Котельная с. Кременки</v>
      </c>
      <c r="C320" s="102" t="str">
        <f>'Участки тепловых сетей'!C320</f>
        <v>ТК9-ГВС</v>
      </c>
      <c r="D320" s="102" t="str">
        <f>'Участки тепловых сетей'!D320</f>
        <v xml:space="preserve">УТ5-ГВС </v>
      </c>
      <c r="E320" s="102">
        <f>IF('Участки тепловых сетей'!F320="Подземная канальная или подвальная",2,IF('Участки тепловых сетей'!F320="Подземная бесканальная",2,IF('Участки тепловых сетей'!F320="Надземная",1,0)))</f>
        <v>2</v>
      </c>
      <c r="F320" s="102">
        <f t="shared" si="40"/>
        <v>0.05</v>
      </c>
      <c r="G320" s="108">
        <f ca="1">IF(B320=0,0,YEAR(TODAY())-'Участки тепловых сетей'!E320)</f>
        <v>55</v>
      </c>
      <c r="H320" s="102">
        <f>IF(B320=0,0,'Участки тепловых сетей'!H320/1000)</f>
        <v>0.13600000000000001</v>
      </c>
      <c r="I320" s="102">
        <f t="shared" si="41"/>
        <v>1</v>
      </c>
      <c r="J320" s="108">
        <f>IF(B320=0,0,'Участки тепловых сетей'!G320/1000)</f>
        <v>5.0999999999999997E-2</v>
      </c>
      <c r="K320" s="108">
        <f t="shared" ca="1" si="42"/>
        <v>7.8213159420940856</v>
      </c>
      <c r="L320" s="109">
        <f t="shared" ca="1" si="43"/>
        <v>5613.2944115032469</v>
      </c>
      <c r="M320" s="109">
        <f t="shared" ca="1" si="44"/>
        <v>763.40803996444163</v>
      </c>
      <c r="N320" s="110">
        <f t="shared" si="45"/>
        <v>4.4658198822924025</v>
      </c>
      <c r="O320" s="110">
        <f t="shared" si="46"/>
        <v>0.2239230480309202</v>
      </c>
      <c r="P320" s="111">
        <f ca="1">_xlfn.MAXIFS($S$4:$S$578,$B$4:$B$578,B320)</f>
        <v>62014.663671319169</v>
      </c>
      <c r="Q320" s="112">
        <f t="shared" ca="1" si="47"/>
        <v>0</v>
      </c>
      <c r="S320" s="112">
        <f ca="1">IF(B319=0,0,IF(B320=B319,S319+M320/O320,M320/O320+1))</f>
        <v>59678.037282862933</v>
      </c>
    </row>
    <row r="321" spans="1:19" x14ac:dyDescent="0.25">
      <c r="A321" s="102">
        <v>318</v>
      </c>
      <c r="B321" s="102" t="str">
        <f>'Участки тепловых сетей'!B321</f>
        <v>Котельная с. Кременки</v>
      </c>
      <c r="C321" s="102" t="str">
        <f>'Участки тепловых сетей'!C321</f>
        <v>УТ5-ГВС</v>
      </c>
      <c r="D321" s="102" t="str">
        <f>'Участки тепловых сетей'!D321</f>
        <v xml:space="preserve">ул. Новостройка, 16 </v>
      </c>
      <c r="E321" s="102">
        <f>IF('Участки тепловых сетей'!F321="Подземная канальная или подвальная",2,IF('Участки тепловых сетей'!F321="Подземная бесканальная",2,IF('Участки тепловых сетей'!F321="Надземная",1,0)))</f>
        <v>2</v>
      </c>
      <c r="F321" s="102">
        <f t="shared" si="40"/>
        <v>0.05</v>
      </c>
      <c r="G321" s="108">
        <f ca="1">IF(B321=0,0,YEAR(TODAY())-'Участки тепловых сетей'!E321)</f>
        <v>55</v>
      </c>
      <c r="H321" s="102">
        <f>IF(B321=0,0,'Участки тепловых сетей'!H321/1000)</f>
        <v>0.01</v>
      </c>
      <c r="I321" s="102">
        <f t="shared" si="41"/>
        <v>1</v>
      </c>
      <c r="J321" s="108">
        <f>IF(B321=0,0,'Участки тепловых сетей'!G321/1000)</f>
        <v>5.0999999999999997E-2</v>
      </c>
      <c r="K321" s="108">
        <f t="shared" ca="1" si="42"/>
        <v>7.8213159420940856</v>
      </c>
      <c r="L321" s="109">
        <f t="shared" ca="1" si="43"/>
        <v>5613.2944115032469</v>
      </c>
      <c r="M321" s="109">
        <f t="shared" ca="1" si="44"/>
        <v>56.132944115032473</v>
      </c>
      <c r="N321" s="110">
        <f t="shared" si="45"/>
        <v>4.4658198822924025</v>
      </c>
      <c r="O321" s="110">
        <f t="shared" si="46"/>
        <v>0.2239230480309202</v>
      </c>
      <c r="P321" s="111">
        <f ca="1">_xlfn.MAXIFS($S$4:$S$578,$B$4:$B$578,B321)</f>
        <v>62014.663671319169</v>
      </c>
      <c r="Q321" s="112">
        <f t="shared" ca="1" si="47"/>
        <v>4.1857387422904716E-25</v>
      </c>
      <c r="S321" s="112">
        <f ca="1">IF(B320=0,0,IF(B321=B320,S320+M321/O321,M321/O321+1))</f>
        <v>59928.716900743457</v>
      </c>
    </row>
    <row r="322" spans="1:19" x14ac:dyDescent="0.25">
      <c r="A322" s="102">
        <v>319</v>
      </c>
      <c r="B322" s="102" t="str">
        <f>'Участки тепловых сетей'!B322</f>
        <v>Котельная с. Кременки</v>
      </c>
      <c r="C322" s="102" t="str">
        <f>'Участки тепловых сетей'!C322</f>
        <v>УТ5-ГВС</v>
      </c>
      <c r="D322" s="102" t="str">
        <f>'Участки тепловых сетей'!D322</f>
        <v xml:space="preserve">ул. Новостройка, 5 </v>
      </c>
      <c r="E322" s="102">
        <f>IF('Участки тепловых сетей'!F322="Подземная канальная или подвальная",2,IF('Участки тепловых сетей'!F322="Подземная бесканальная",2,IF('Участки тепловых сетей'!F322="Надземная",1,0)))</f>
        <v>2</v>
      </c>
      <c r="F322" s="102">
        <f t="shared" si="40"/>
        <v>0.05</v>
      </c>
      <c r="G322" s="108">
        <f ca="1">IF(B322=0,0,YEAR(TODAY())-'Участки тепловых сетей'!E322)</f>
        <v>55</v>
      </c>
      <c r="H322" s="102">
        <f>IF(B322=0,0,'Участки тепловых сетей'!H322/1000)</f>
        <v>4.3999999999999997E-2</v>
      </c>
      <c r="I322" s="102">
        <f t="shared" si="41"/>
        <v>1</v>
      </c>
      <c r="J322" s="108">
        <f>IF(B322=0,0,'Участки тепловых сетей'!G322/1000)</f>
        <v>5.0999999999999997E-2</v>
      </c>
      <c r="K322" s="108">
        <f t="shared" ca="1" si="42"/>
        <v>7.8213159420940856</v>
      </c>
      <c r="L322" s="109">
        <f t="shared" ca="1" si="43"/>
        <v>5613.2944115032469</v>
      </c>
      <c r="M322" s="109">
        <f t="shared" ca="1" si="44"/>
        <v>246.98495410614285</v>
      </c>
      <c r="N322" s="110">
        <f t="shared" si="45"/>
        <v>4.4658198822924025</v>
      </c>
      <c r="O322" s="110">
        <f t="shared" si="46"/>
        <v>0.2239230480309202</v>
      </c>
      <c r="P322" s="111">
        <f ca="1">_xlfn.MAXIFS($S$4:$S$578,$B$4:$B$578,B322)</f>
        <v>62014.663671319169</v>
      </c>
      <c r="Q322" s="112">
        <f t="shared" ca="1" si="47"/>
        <v>5.4424859751718838E-108</v>
      </c>
      <c r="S322" s="112">
        <f ca="1">IF(B321=0,0,IF(B322=B321,S321+M322/O322,M322/O322+1))</f>
        <v>61031.707219417745</v>
      </c>
    </row>
    <row r="323" spans="1:19" x14ac:dyDescent="0.25">
      <c r="A323" s="102">
        <v>320</v>
      </c>
      <c r="B323" s="102" t="str">
        <f>'Участки тепловых сетей'!B323</f>
        <v>Котельная с. Кременки</v>
      </c>
      <c r="C323" s="102" t="str">
        <f>'Участки тепловых сетей'!C323</f>
        <v>ТК1</v>
      </c>
      <c r="D323" s="102" t="str">
        <f>'Участки тепловых сетей'!D323</f>
        <v xml:space="preserve">ул. Новостройка, 14 </v>
      </c>
      <c r="E323" s="102">
        <f>IF('Участки тепловых сетей'!F323="Подземная канальная или подвальная",2,IF('Участки тепловых сетей'!F323="Подземная бесканальная",2,IF('Участки тепловых сетей'!F323="Надземная",1,0)))</f>
        <v>1</v>
      </c>
      <c r="F323" s="102">
        <f t="shared" si="40"/>
        <v>0.05</v>
      </c>
      <c r="G323" s="108">
        <f ca="1">IF(B323=0,0,YEAR(TODAY())-'Участки тепловых сетей'!E323)</f>
        <v>55</v>
      </c>
      <c r="H323" s="102">
        <f>IF(B323=0,0,'Участки тепловых сетей'!H323/1000)</f>
        <v>1.7000000000000001E-2</v>
      </c>
      <c r="I323" s="102">
        <f t="shared" si="41"/>
        <v>1</v>
      </c>
      <c r="J323" s="108">
        <f>IF(B323=0,0,'Участки тепловых сетей'!G323/1000)</f>
        <v>0.04</v>
      </c>
      <c r="K323" s="108">
        <f t="shared" ca="1" si="42"/>
        <v>7.8213159420940856</v>
      </c>
      <c r="L323" s="109">
        <f t="shared" ca="1" si="43"/>
        <v>5613.2944115032469</v>
      </c>
      <c r="M323" s="109">
        <f t="shared" ca="1" si="44"/>
        <v>95.426004995555203</v>
      </c>
      <c r="N323" s="110">
        <f t="shared" si="45"/>
        <v>4.0723772341167406</v>
      </c>
      <c r="O323" s="110">
        <f t="shared" si="46"/>
        <v>0.24555681915280383</v>
      </c>
      <c r="P323" s="111">
        <f ca="1">_xlfn.MAXIFS($S$4:$S$578,$B$4:$B$578,B323)</f>
        <v>62014.663671319169</v>
      </c>
      <c r="Q323" s="112">
        <f t="shared" ca="1" si="47"/>
        <v>3.6058910478473848E-42</v>
      </c>
      <c r="S323" s="112">
        <f ca="1">IF(B322=0,0,IF(B323=B322,S322+M323/O323,M323/O323+1))</f>
        <v>61420.317909704354</v>
      </c>
    </row>
    <row r="324" spans="1:19" x14ac:dyDescent="0.25">
      <c r="A324" s="102">
        <v>321</v>
      </c>
      <c r="B324" s="102" t="str">
        <f>'Участки тепловых сетей'!B324</f>
        <v>Котельная с. Кременки</v>
      </c>
      <c r="C324" s="102" t="str">
        <f>'Участки тепловых сетей'!C324</f>
        <v>УТ3</v>
      </c>
      <c r="D324" s="102" t="str">
        <f>'Участки тепловых сетей'!D324</f>
        <v xml:space="preserve">ул. Новостройка, 12 </v>
      </c>
      <c r="E324" s="102">
        <f>IF('Участки тепловых сетей'!F324="Подземная канальная или подвальная",2,IF('Участки тепловых сетей'!F324="Подземная бесканальная",2,IF('Участки тепловых сетей'!F324="Надземная",1,0)))</f>
        <v>2</v>
      </c>
      <c r="F324" s="102">
        <f t="shared" si="40"/>
        <v>0.05</v>
      </c>
      <c r="G324" s="108">
        <f ca="1">IF(B324=0,0,YEAR(TODAY())-'Участки тепловых сетей'!E324)</f>
        <v>55</v>
      </c>
      <c r="H324" s="102">
        <f>IF(B324=0,0,'Участки тепловых сетей'!H324/1000)</f>
        <v>1.2E-2</v>
      </c>
      <c r="I324" s="102">
        <f t="shared" si="41"/>
        <v>1</v>
      </c>
      <c r="J324" s="108">
        <f>IF(B324=0,0,'Участки тепловых сетей'!G324/1000)</f>
        <v>0.04</v>
      </c>
      <c r="K324" s="108">
        <f t="shared" ca="1" si="42"/>
        <v>7.8213159420940856</v>
      </c>
      <c r="L324" s="109">
        <f t="shared" ca="1" si="43"/>
        <v>5613.2944115032469</v>
      </c>
      <c r="M324" s="109">
        <f t="shared" ca="1" si="44"/>
        <v>67.359532938038967</v>
      </c>
      <c r="N324" s="110">
        <f t="shared" si="45"/>
        <v>4.0723772341167406</v>
      </c>
      <c r="O324" s="110">
        <f t="shared" si="46"/>
        <v>0.24555681915280383</v>
      </c>
      <c r="P324" s="111">
        <f ca="1">_xlfn.MAXIFS($S$4:$S$578,$B$4:$B$578,B324)</f>
        <v>62014.663671319169</v>
      </c>
      <c r="Q324" s="112">
        <f t="shared" ca="1" si="47"/>
        <v>5.5734812114001239E-30</v>
      </c>
      <c r="S324" s="112">
        <f ca="1">IF(B323=0,0,IF(B324=B323,S323+M324/O324,M324/O324+1))</f>
        <v>61694.63133814196</v>
      </c>
    </row>
    <row r="325" spans="1:19" x14ac:dyDescent="0.25">
      <c r="A325" s="102">
        <v>322</v>
      </c>
      <c r="B325" s="102" t="str">
        <f>'Участки тепловых сетей'!B325</f>
        <v>Котельная с. Кременки</v>
      </c>
      <c r="C325" s="102" t="str">
        <f>'Участки тепловых сетей'!C325</f>
        <v>ТК2</v>
      </c>
      <c r="D325" s="102" t="str">
        <f>'Участки тепловых сетей'!D325</f>
        <v xml:space="preserve">ул. Новостройка, 15 </v>
      </c>
      <c r="E325" s="102">
        <f>IF('Участки тепловых сетей'!F325="Подземная канальная или подвальная",2,IF('Участки тепловых сетей'!F325="Подземная бесканальная",2,IF('Участки тепловых сетей'!F325="Надземная",1,0)))</f>
        <v>2</v>
      </c>
      <c r="F325" s="102">
        <f t="shared" si="40"/>
        <v>0.05</v>
      </c>
      <c r="G325" s="108">
        <f ca="1">IF(B325=0,0,YEAR(TODAY())-'Участки тепловых сетей'!E325)</f>
        <v>55</v>
      </c>
      <c r="H325" s="102">
        <f>IF(B325=0,0,'Участки тепловых сетей'!H325/1000)</f>
        <v>1.4E-2</v>
      </c>
      <c r="I325" s="102">
        <f t="shared" si="41"/>
        <v>1</v>
      </c>
      <c r="J325" s="108">
        <f>IF(B325=0,0,'Участки тепловых сетей'!G325/1000)</f>
        <v>0.04</v>
      </c>
      <c r="K325" s="108">
        <f t="shared" ca="1" si="42"/>
        <v>7.8213159420940856</v>
      </c>
      <c r="L325" s="109">
        <f t="shared" ca="1" si="43"/>
        <v>5613.2944115032469</v>
      </c>
      <c r="M325" s="109">
        <f t="shared" ca="1" si="44"/>
        <v>78.586121761045462</v>
      </c>
      <c r="N325" s="110">
        <f t="shared" si="45"/>
        <v>4.0723772341167406</v>
      </c>
      <c r="O325" s="110">
        <f t="shared" si="46"/>
        <v>0.24555681915280383</v>
      </c>
      <c r="P325" s="111">
        <f ca="1">_xlfn.MAXIFS($S$4:$S$578,$B$4:$B$578,B325)</f>
        <v>62014.663671319169</v>
      </c>
      <c r="Q325" s="112">
        <f t="shared" ca="1" si="47"/>
        <v>7.4213166961375804E-35</v>
      </c>
      <c r="S325" s="112">
        <f ca="1">IF(B324=0,0,IF(B325=B324,S324+M325/O325,M325/O325+1))</f>
        <v>62014.663671319169</v>
      </c>
    </row>
    <row r="326" spans="1:19" ht="24" x14ac:dyDescent="0.25">
      <c r="A326" s="102">
        <v>323</v>
      </c>
      <c r="B326" s="102" t="str">
        <f>'Участки тепловых сетей'!B326</f>
        <v>Котельная Сатисского территориального отдела в п. Сатис</v>
      </c>
      <c r="C326" s="102" t="str">
        <f>'Участки тепловых сетей'!C326</f>
        <v>Котельная Сатисского территориального отдела в п. Сатис</v>
      </c>
      <c r="D326" s="102" t="str">
        <f>'Участки тепловых сетей'!D326</f>
        <v>ул. Первомайская, 26Б</v>
      </c>
      <c r="E326" s="102">
        <f>IF('Участки тепловых сетей'!F326="Подземная канальная или подвальная",2,IF('Участки тепловых сетей'!F326="Подземная бесканальная",2,IF('Участки тепловых сетей'!F326="Надземная",1,0)))</f>
        <v>1</v>
      </c>
      <c r="F326" s="102">
        <f t="shared" si="40"/>
        <v>0.05</v>
      </c>
      <c r="G326" s="108">
        <f ca="1">IF(B326=0,0,YEAR(TODAY())-'Участки тепловых сетей'!E326)</f>
        <v>45</v>
      </c>
      <c r="H326" s="102">
        <f>IF(B326=0,0,'Участки тепловых сетей'!H326/1000)</f>
        <v>2E-3</v>
      </c>
      <c r="I326" s="102">
        <f t="shared" si="41"/>
        <v>1</v>
      </c>
      <c r="J326" s="108">
        <f>IF(B326=0,0,'Участки тепловых сетей'!G326/1000)</f>
        <v>5.0999999999999997E-2</v>
      </c>
      <c r="K326" s="108">
        <f t="shared" ca="1" si="42"/>
        <v>4.7438679181792631</v>
      </c>
      <c r="L326" s="109">
        <f t="shared" ca="1" si="43"/>
        <v>13.947982005444068</v>
      </c>
      <c r="M326" s="109">
        <f t="shared" ca="1" si="44"/>
        <v>2.7895964010888136E-2</v>
      </c>
      <c r="N326" s="110">
        <f t="shared" si="45"/>
        <v>4.4658198822924025</v>
      </c>
      <c r="O326" s="110">
        <f t="shared" si="46"/>
        <v>0.2239230480309202</v>
      </c>
      <c r="P326" s="111">
        <f ca="1">_xlfn.MAXIFS($S$4:$S$578,$B$4:$B$578,B326)</f>
        <v>1.1245783507155376</v>
      </c>
      <c r="Q326" s="112">
        <f t="shared" ca="1" si="47"/>
        <v>0.97248953544928685</v>
      </c>
      <c r="S326" s="112">
        <f ca="1">IF(B325=0,0,IF(B326=B325,S325+M326/O326,M326/O326+1))</f>
        <v>1.1245783507155376</v>
      </c>
    </row>
    <row r="327" spans="1:19" x14ac:dyDescent="0.25">
      <c r="A327" s="102">
        <v>324</v>
      </c>
      <c r="B327" s="102" t="str">
        <f>'Участки тепловых сетей'!B327</f>
        <v>Блочная модульная котельная КМ-2,07 ВГ (п. Сатис)</v>
      </c>
      <c r="C327" s="102" t="str">
        <f>'Участки тепловых сетей'!C327</f>
        <v>ТК8</v>
      </c>
      <c r="D327" s="102" t="str">
        <f>'Участки тепловых сетей'!D327</f>
        <v xml:space="preserve">УТ1 </v>
      </c>
      <c r="E327" s="102">
        <f>IF('Участки тепловых сетей'!F327="Подземная канальная или подвальная",2,IF('Участки тепловых сетей'!F327="Подземная бесканальная",2,IF('Участки тепловых сетей'!F327="Надземная",1,0)))</f>
        <v>1</v>
      </c>
      <c r="F327" s="102">
        <f t="shared" si="40"/>
        <v>0.05</v>
      </c>
      <c r="G327" s="108">
        <f ca="1">IF(B327=0,0,YEAR(TODAY())-'Участки тепловых сетей'!E327)</f>
        <v>50</v>
      </c>
      <c r="H327" s="102">
        <f>IF(B327=0,0,'Участки тепловых сетей'!H327/1000)</f>
        <v>5.5E-2</v>
      </c>
      <c r="I327" s="102">
        <f t="shared" si="41"/>
        <v>1</v>
      </c>
      <c r="J327" s="108">
        <f>IF(B327=0,0,'Участки тепловых сетей'!G327/1000)</f>
        <v>0.15</v>
      </c>
      <c r="K327" s="108">
        <f t="shared" ca="1" si="42"/>
        <v>6.0912469803517366</v>
      </c>
      <c r="L327" s="109">
        <f t="shared" ca="1" si="43"/>
        <v>180.96680889682807</v>
      </c>
      <c r="M327" s="109">
        <f t="shared" ca="1" si="44"/>
        <v>9.9531744893255443</v>
      </c>
      <c r="N327" s="110">
        <f t="shared" si="45"/>
        <v>8.5878591746839028</v>
      </c>
      <c r="O327" s="110">
        <f t="shared" si="46"/>
        <v>0.11644345577392487</v>
      </c>
      <c r="P327" s="111">
        <f ca="1">_xlfn.MAXIFS($S$4:$S$578,$B$4:$B$578,B327)</f>
        <v>1439.3093216276734</v>
      </c>
      <c r="Q327" s="112">
        <f t="shared" ca="1" si="47"/>
        <v>4.7576363302876721E-5</v>
      </c>
      <c r="S327" s="112">
        <f ca="1">IF(B326=0,0,IF(B327=B326,S326+M327/O327,M327/O327+1))</f>
        <v>86.476460855384147</v>
      </c>
    </row>
    <row r="328" spans="1:19" x14ac:dyDescent="0.25">
      <c r="A328" s="102">
        <v>325</v>
      </c>
      <c r="B328" s="102" t="str">
        <f>'Участки тепловых сетей'!B328</f>
        <v>Блочная модульная котельная КМ-2,07 ВГ (п. Сатис)</v>
      </c>
      <c r="C328" s="102" t="str">
        <f>'Участки тепловых сетей'!C328</f>
        <v>УТ1</v>
      </c>
      <c r="D328" s="102" t="str">
        <f>'Участки тепловых сетей'!D328</f>
        <v xml:space="preserve">УТ2 </v>
      </c>
      <c r="E328" s="102">
        <f>IF('Участки тепловых сетей'!F328="Подземная канальная или подвальная",2,IF('Участки тепловых сетей'!F328="Подземная бесканальная",2,IF('Участки тепловых сетей'!F328="Надземная",1,0)))</f>
        <v>1</v>
      </c>
      <c r="F328" s="102">
        <f t="shared" si="40"/>
        <v>0.05</v>
      </c>
      <c r="G328" s="108">
        <f ca="1">IF(B328=0,0,YEAR(TODAY())-'Участки тепловых сетей'!E328)</f>
        <v>50</v>
      </c>
      <c r="H328" s="102">
        <f>IF(B328=0,0,'Участки тепловых сетей'!H328/1000)</f>
        <v>0.06</v>
      </c>
      <c r="I328" s="102">
        <f t="shared" si="41"/>
        <v>1</v>
      </c>
      <c r="J328" s="108">
        <f>IF(B328=0,0,'Участки тепловых сетей'!G328/1000)</f>
        <v>0.15</v>
      </c>
      <c r="K328" s="108">
        <f t="shared" ca="1" si="42"/>
        <v>6.0912469803517366</v>
      </c>
      <c r="L328" s="109">
        <f t="shared" ca="1" si="43"/>
        <v>180.96680889682807</v>
      </c>
      <c r="M328" s="109">
        <f t="shared" ca="1" si="44"/>
        <v>10.858008533809684</v>
      </c>
      <c r="N328" s="110">
        <f t="shared" si="45"/>
        <v>8.5878591746839028</v>
      </c>
      <c r="O328" s="110">
        <f t="shared" si="46"/>
        <v>0.11644345577392487</v>
      </c>
      <c r="P328" s="111">
        <f ca="1">_xlfn.MAXIFS($S$4:$S$578,$B$4:$B$578,B328)</f>
        <v>1439.3093216276734</v>
      </c>
      <c r="Q328" s="112">
        <f t="shared" ca="1" si="47"/>
        <v>1.9249826046636307E-5</v>
      </c>
      <c r="S328" s="112">
        <f ca="1">IF(B327=0,0,IF(B328=B327,S327+M328/O328,M328/O328+1))</f>
        <v>179.72350906125774</v>
      </c>
    </row>
    <row r="329" spans="1:19" x14ac:dyDescent="0.25">
      <c r="A329" s="102">
        <v>326</v>
      </c>
      <c r="B329" s="102" t="str">
        <f>'Участки тепловых сетей'!B329</f>
        <v>Блочная модульная котельная КМ-2,07 ВГ (п. Сатис)</v>
      </c>
      <c r="C329" s="102" t="str">
        <f>'Участки тепловых сетей'!C329</f>
        <v>УТ2</v>
      </c>
      <c r="D329" s="102" t="str">
        <f>'Участки тепловых сетей'!D329</f>
        <v xml:space="preserve">УТ3 </v>
      </c>
      <c r="E329" s="102">
        <f>IF('Участки тепловых сетей'!F329="Подземная канальная или подвальная",2,IF('Участки тепловых сетей'!F329="Подземная бесканальная",2,IF('Участки тепловых сетей'!F329="Надземная",1,0)))</f>
        <v>1</v>
      </c>
      <c r="F329" s="102">
        <f t="shared" si="40"/>
        <v>0.05</v>
      </c>
      <c r="G329" s="108">
        <f ca="1">IF(B329=0,0,YEAR(TODAY())-'Участки тепловых сетей'!E329)</f>
        <v>50</v>
      </c>
      <c r="H329" s="102">
        <f>IF(B329=0,0,'Участки тепловых сетей'!H329/1000)</f>
        <v>0.01</v>
      </c>
      <c r="I329" s="102">
        <f t="shared" si="41"/>
        <v>1</v>
      </c>
      <c r="J329" s="108">
        <f>IF(B329=0,0,'Участки тепловых сетей'!G329/1000)</f>
        <v>0.15</v>
      </c>
      <c r="K329" s="108">
        <f t="shared" ca="1" si="42"/>
        <v>6.0912469803517366</v>
      </c>
      <c r="L329" s="109">
        <f t="shared" ca="1" si="43"/>
        <v>180.96680889682807</v>
      </c>
      <c r="M329" s="109">
        <f t="shared" ca="1" si="44"/>
        <v>1.8096680889682808</v>
      </c>
      <c r="N329" s="110">
        <f t="shared" si="45"/>
        <v>8.5878591746839028</v>
      </c>
      <c r="O329" s="110">
        <f t="shared" si="46"/>
        <v>0.11644345577392487</v>
      </c>
      <c r="P329" s="111">
        <f ca="1">_xlfn.MAXIFS($S$4:$S$578,$B$4:$B$578,B329)</f>
        <v>1439.3093216276734</v>
      </c>
      <c r="Q329" s="112">
        <f t="shared" ca="1" si="47"/>
        <v>0.16370846443156628</v>
      </c>
      <c r="S329" s="112">
        <f ca="1">IF(B328=0,0,IF(B329=B328,S328+M329/O329,M329/O329+1))</f>
        <v>195.26468376223667</v>
      </c>
    </row>
    <row r="330" spans="1:19" x14ac:dyDescent="0.25">
      <c r="A330" s="102">
        <v>327</v>
      </c>
      <c r="B330" s="102" t="str">
        <f>'Участки тепловых сетей'!B330</f>
        <v>Блочная модульная котельная КМ-2,07 ВГ (п. Сатис)</v>
      </c>
      <c r="C330" s="102" t="str">
        <f>'Участки тепловых сетей'!C330</f>
        <v>УТ3</v>
      </c>
      <c r="D330" s="102" t="str">
        <f>'Участки тепловых сетей'!D330</f>
        <v xml:space="preserve">УТ4 </v>
      </c>
      <c r="E330" s="102">
        <f>IF('Участки тепловых сетей'!F330="Подземная канальная или подвальная",2,IF('Участки тепловых сетей'!F330="Подземная бесканальная",2,IF('Участки тепловых сетей'!F330="Надземная",1,0)))</f>
        <v>1</v>
      </c>
      <c r="F330" s="102">
        <f t="shared" si="40"/>
        <v>0.05</v>
      </c>
      <c r="G330" s="108">
        <f ca="1">IF(B330=0,0,YEAR(TODAY())-'Участки тепловых сетей'!E330)</f>
        <v>50</v>
      </c>
      <c r="H330" s="102">
        <f>IF(B330=0,0,'Участки тепловых сетей'!H330/1000)</f>
        <v>2.5000000000000001E-2</v>
      </c>
      <c r="I330" s="102">
        <f t="shared" si="41"/>
        <v>1</v>
      </c>
      <c r="J330" s="108">
        <f>IF(B330=0,0,'Участки тепловых сетей'!G330/1000)</f>
        <v>0.15</v>
      </c>
      <c r="K330" s="108">
        <f t="shared" ca="1" si="42"/>
        <v>6.0912469803517366</v>
      </c>
      <c r="L330" s="109">
        <f t="shared" ca="1" si="43"/>
        <v>180.96680889682807</v>
      </c>
      <c r="M330" s="109">
        <f t="shared" ca="1" si="44"/>
        <v>4.5241702224207021</v>
      </c>
      <c r="N330" s="110">
        <f t="shared" si="45"/>
        <v>8.5878591746839028</v>
      </c>
      <c r="O330" s="110">
        <f t="shared" si="46"/>
        <v>0.11644345577392487</v>
      </c>
      <c r="P330" s="111">
        <f ca="1">_xlfn.MAXIFS($S$4:$S$578,$B$4:$B$578,B330)</f>
        <v>1439.3093216276734</v>
      </c>
      <c r="Q330" s="112">
        <f t="shared" ca="1" si="47"/>
        <v>1.0843708570602984E-2</v>
      </c>
      <c r="S330" s="112">
        <f ca="1">IF(B329=0,0,IF(B330=B329,S329+M330/O330,M330/O330+1))</f>
        <v>234.11762051468401</v>
      </c>
    </row>
    <row r="331" spans="1:19" x14ac:dyDescent="0.25">
      <c r="A331" s="102">
        <v>328</v>
      </c>
      <c r="B331" s="102" t="str">
        <f>'Участки тепловых сетей'!B331</f>
        <v>Блочная модульная котельная КМ-2,07 ВГ (п. Сатис)</v>
      </c>
      <c r="C331" s="102" t="str">
        <f>'Участки тепловых сетей'!C331</f>
        <v>УТ4</v>
      </c>
      <c r="D331" s="102" t="str">
        <f>'Участки тепловых сетей'!D331</f>
        <v xml:space="preserve">УТ5 </v>
      </c>
      <c r="E331" s="102">
        <f>IF('Участки тепловых сетей'!F331="Подземная канальная или подвальная",2,IF('Участки тепловых сетей'!F331="Подземная бесканальная",2,IF('Участки тепловых сетей'!F331="Надземная",1,0)))</f>
        <v>1</v>
      </c>
      <c r="F331" s="102">
        <f t="shared" si="40"/>
        <v>0.05</v>
      </c>
      <c r="G331" s="108">
        <f ca="1">IF(B331=0,0,YEAR(TODAY())-'Участки тепловых сетей'!E331)</f>
        <v>50</v>
      </c>
      <c r="H331" s="102">
        <f>IF(B331=0,0,'Участки тепловых сетей'!H331/1000)</f>
        <v>0.01</v>
      </c>
      <c r="I331" s="102">
        <f t="shared" si="41"/>
        <v>1</v>
      </c>
      <c r="J331" s="108">
        <f>IF(B331=0,0,'Участки тепловых сетей'!G331/1000)</f>
        <v>0.15</v>
      </c>
      <c r="K331" s="108">
        <f t="shared" ca="1" si="42"/>
        <v>6.0912469803517366</v>
      </c>
      <c r="L331" s="109">
        <f t="shared" ca="1" si="43"/>
        <v>180.96680889682807</v>
      </c>
      <c r="M331" s="109">
        <f t="shared" ca="1" si="44"/>
        <v>1.8096680889682808</v>
      </c>
      <c r="N331" s="110">
        <f t="shared" si="45"/>
        <v>8.5878591746839028</v>
      </c>
      <c r="O331" s="110">
        <f t="shared" si="46"/>
        <v>0.11644345577392487</v>
      </c>
      <c r="P331" s="111">
        <f ca="1">_xlfn.MAXIFS($S$4:$S$578,$B$4:$B$578,B331)</f>
        <v>1439.3093216276734</v>
      </c>
      <c r="Q331" s="112">
        <f t="shared" ca="1" si="47"/>
        <v>0.16370846443156628</v>
      </c>
      <c r="S331" s="112">
        <f ca="1">IF(B330=0,0,IF(B331=B330,S330+M331/O331,M331/O331+1))</f>
        <v>249.65879521566293</v>
      </c>
    </row>
    <row r="332" spans="1:19" x14ac:dyDescent="0.25">
      <c r="A332" s="102">
        <v>329</v>
      </c>
      <c r="B332" s="102" t="str">
        <f>'Участки тепловых сетей'!B332</f>
        <v>Блочная модульная котельная КМ-2,07 ВГ (п. Сатис)</v>
      </c>
      <c r="C332" s="102" t="str">
        <f>'Участки тепловых сетей'!C332</f>
        <v>УТ5</v>
      </c>
      <c r="D332" s="102" t="str">
        <f>'Участки тепловых сетей'!D332</f>
        <v xml:space="preserve">УТ6 </v>
      </c>
      <c r="E332" s="102">
        <f>IF('Участки тепловых сетей'!F332="Подземная канальная или подвальная",2,IF('Участки тепловых сетей'!F332="Подземная бесканальная",2,IF('Участки тепловых сетей'!F332="Надземная",1,0)))</f>
        <v>1</v>
      </c>
      <c r="F332" s="102">
        <f t="shared" si="40"/>
        <v>0.05</v>
      </c>
      <c r="G332" s="108">
        <f ca="1">IF(B332=0,0,YEAR(TODAY())-'Участки тепловых сетей'!E332)</f>
        <v>50</v>
      </c>
      <c r="H332" s="102">
        <f>IF(B332=0,0,'Участки тепловых сетей'!H332/1000)</f>
        <v>0.03</v>
      </c>
      <c r="I332" s="102">
        <f t="shared" si="41"/>
        <v>1</v>
      </c>
      <c r="J332" s="108">
        <f>IF(B332=0,0,'Участки тепловых сетей'!G332/1000)</f>
        <v>0.15</v>
      </c>
      <c r="K332" s="108">
        <f t="shared" ca="1" si="42"/>
        <v>6.0912469803517366</v>
      </c>
      <c r="L332" s="109">
        <f t="shared" ca="1" si="43"/>
        <v>180.96680889682807</v>
      </c>
      <c r="M332" s="109">
        <f t="shared" ca="1" si="44"/>
        <v>5.4290042669048422</v>
      </c>
      <c r="N332" s="110">
        <f t="shared" si="45"/>
        <v>8.5878591746839028</v>
      </c>
      <c r="O332" s="110">
        <f t="shared" si="46"/>
        <v>0.11644345577392487</v>
      </c>
      <c r="P332" s="111">
        <f ca="1">_xlfn.MAXIFS($S$4:$S$578,$B$4:$B$578,B332)</f>
        <v>1439.3093216276734</v>
      </c>
      <c r="Q332" s="112">
        <f t="shared" ca="1" si="47"/>
        <v>4.3874623698256726E-3</v>
      </c>
      <c r="S332" s="112">
        <f ca="1">IF(B331=0,0,IF(B332=B331,S331+M332/O332,M332/O332+1))</f>
        <v>296.28231931859972</v>
      </c>
    </row>
    <row r="333" spans="1:19" x14ac:dyDescent="0.25">
      <c r="A333" s="102">
        <v>330</v>
      </c>
      <c r="B333" s="102" t="str">
        <f>'Участки тепловых сетей'!B333</f>
        <v>Блочная модульная котельная КМ-2,07 ВГ (п. Сатис)</v>
      </c>
      <c r="C333" s="102" t="str">
        <f>'Участки тепловых сетей'!C333</f>
        <v>УТ6</v>
      </c>
      <c r="D333" s="102" t="str">
        <f>'Участки тепловых сетей'!D333</f>
        <v xml:space="preserve">УТ7 </v>
      </c>
      <c r="E333" s="102">
        <f>IF('Участки тепловых сетей'!F333="Подземная канальная или подвальная",2,IF('Участки тепловых сетей'!F333="Подземная бесканальная",2,IF('Участки тепловых сетей'!F333="Надземная",1,0)))</f>
        <v>1</v>
      </c>
      <c r="F333" s="102">
        <f t="shared" ref="F333:F396" si="48">IF(B333=0,0,0.05)</f>
        <v>0.05</v>
      </c>
      <c r="G333" s="108">
        <f ca="1">IF(B333=0,0,YEAR(TODAY())-'Участки тепловых сетей'!E333)</f>
        <v>50</v>
      </c>
      <c r="H333" s="102">
        <f>IF(B333=0,0,'Участки тепловых сетей'!H333/1000)</f>
        <v>8.0000000000000002E-3</v>
      </c>
      <c r="I333" s="102">
        <f t="shared" ref="I333:I396" si="49">IF(B333=0,0,(IF(J333&lt;0.3,1,IF(J333&lt;0.6,1.5,IF(J333=0.6,2,IF(J333&lt;1.4,3,0))))))</f>
        <v>1</v>
      </c>
      <c r="J333" s="108">
        <f>IF(B333=0,0,'Участки тепловых сетей'!G333/1000)</f>
        <v>0.15</v>
      </c>
      <c r="K333" s="108">
        <f t="shared" ref="K333:K396" ca="1" si="50">IF(B333=0,0,IF(G333&gt;17,0.5*EXP(G333/20),IF(G333&gt;3,1,0.8)))</f>
        <v>6.0912469803517366</v>
      </c>
      <c r="L333" s="109">
        <f t="shared" ref="L333:L396" ca="1" si="51">IF(B333=0,0,F333*(0.1*G333)^(K333-1))</f>
        <v>180.96680889682807</v>
      </c>
      <c r="M333" s="109">
        <f t="shared" ref="M333:M396" ca="1" si="52">IF(B333=0,0,L333*H333)</f>
        <v>1.4477344711746245</v>
      </c>
      <c r="N333" s="110">
        <f t="shared" ref="N333:N396" si="53">IF(B333=0,0,2.91*(1+((20.89+((-1.88)*I333))*J333^(1.2))))</f>
        <v>8.5878591746839028</v>
      </c>
      <c r="O333" s="110">
        <f t="shared" ref="O333:O396" si="54">IF(B333=0,0,1/N333)</f>
        <v>0.11644345577392487</v>
      </c>
      <c r="P333" s="111">
        <f ca="1">_xlfn.MAXIFS($S$4:$S$578,$B$4:$B$578,B333)</f>
        <v>1439.3093216276734</v>
      </c>
      <c r="Q333" s="112">
        <f t="shared" ref="Q333:Q396" ca="1" si="55">IF(B333=0,0,EXP(-M333))</f>
        <v>0.23510231627808628</v>
      </c>
      <c r="S333" s="112">
        <f ca="1">IF(B332=0,0,IF(B333=B332,S332+M333/O333,M333/O333+1))</f>
        <v>308.71525907938286</v>
      </c>
    </row>
    <row r="334" spans="1:19" x14ac:dyDescent="0.25">
      <c r="A334" s="102">
        <v>331</v>
      </c>
      <c r="B334" s="102" t="str">
        <f>'Участки тепловых сетей'!B334</f>
        <v>Блочная модульная котельная КМ-2,07 ВГ (п. Сатис)</v>
      </c>
      <c r="C334" s="102" t="str">
        <f>'Участки тепловых сетей'!C334</f>
        <v>УТ7</v>
      </c>
      <c r="D334" s="102" t="str">
        <f>'Участки тепловых сетей'!D334</f>
        <v xml:space="preserve">УТ8 </v>
      </c>
      <c r="E334" s="102">
        <f>IF('Участки тепловых сетей'!F334="Подземная канальная или подвальная",2,IF('Участки тепловых сетей'!F334="Подземная бесканальная",2,IF('Участки тепловых сетей'!F334="Надземная",1,0)))</f>
        <v>1</v>
      </c>
      <c r="F334" s="102">
        <f t="shared" si="48"/>
        <v>0.05</v>
      </c>
      <c r="G334" s="108">
        <f ca="1">IF(B334=0,0,YEAR(TODAY())-'Участки тепловых сетей'!E334)</f>
        <v>50</v>
      </c>
      <c r="H334" s="102">
        <f>IF(B334=0,0,'Участки тепловых сетей'!H334/1000)</f>
        <v>7.1999999999999995E-2</v>
      </c>
      <c r="I334" s="102">
        <f t="shared" si="49"/>
        <v>1</v>
      </c>
      <c r="J334" s="108">
        <f>IF(B334=0,0,'Участки тепловых сетей'!G334/1000)</f>
        <v>0.15</v>
      </c>
      <c r="K334" s="108">
        <f t="shared" ca="1" si="50"/>
        <v>6.0912469803517366</v>
      </c>
      <c r="L334" s="109">
        <f t="shared" ca="1" si="51"/>
        <v>180.96680889682807</v>
      </c>
      <c r="M334" s="109">
        <f t="shared" ca="1" si="52"/>
        <v>13.029610240571619</v>
      </c>
      <c r="N334" s="110">
        <f t="shared" si="53"/>
        <v>8.5878591746839028</v>
      </c>
      <c r="O334" s="110">
        <f t="shared" si="54"/>
        <v>0.11644345577392487</v>
      </c>
      <c r="P334" s="111">
        <f ca="1">_xlfn.MAXIFS($S$4:$S$578,$B$4:$B$578,B334)</f>
        <v>1439.3093216276734</v>
      </c>
      <c r="Q334" s="112">
        <f t="shared" ca="1" si="55"/>
        <v>2.1943816916516439E-6</v>
      </c>
      <c r="S334" s="112">
        <f ca="1">IF(B333=0,0,IF(B334=B333,S333+M334/O334,M334/O334+1))</f>
        <v>420.6117169264312</v>
      </c>
    </row>
    <row r="335" spans="1:19" x14ac:dyDescent="0.25">
      <c r="A335" s="102">
        <v>332</v>
      </c>
      <c r="B335" s="102" t="str">
        <f>'Участки тепловых сетей'!B335</f>
        <v>Блочная модульная котельная КМ-2,07 ВГ (п. Сатис)</v>
      </c>
      <c r="C335" s="102" t="str">
        <f>'Участки тепловых сетей'!C335</f>
        <v>УТ8</v>
      </c>
      <c r="D335" s="102" t="str">
        <f>'Участки тепловых сетей'!D335</f>
        <v xml:space="preserve">УТ9 </v>
      </c>
      <c r="E335" s="102">
        <f>IF('Участки тепловых сетей'!F335="Подземная канальная или подвальная",2,IF('Участки тепловых сетей'!F335="Подземная бесканальная",2,IF('Участки тепловых сетей'!F335="Надземная",1,0)))</f>
        <v>1</v>
      </c>
      <c r="F335" s="102">
        <f t="shared" si="48"/>
        <v>0.05</v>
      </c>
      <c r="G335" s="108">
        <f ca="1">IF(B335=0,0,YEAR(TODAY())-'Участки тепловых сетей'!E335)</f>
        <v>50</v>
      </c>
      <c r="H335" s="102">
        <f>IF(B335=0,0,'Участки тепловых сетей'!H335/1000)</f>
        <v>0.02</v>
      </c>
      <c r="I335" s="102">
        <f t="shared" si="49"/>
        <v>1</v>
      </c>
      <c r="J335" s="108">
        <f>IF(B335=0,0,'Участки тепловых сетей'!G335/1000)</f>
        <v>0.15</v>
      </c>
      <c r="K335" s="108">
        <f t="shared" ca="1" si="50"/>
        <v>6.0912469803517366</v>
      </c>
      <c r="L335" s="109">
        <f t="shared" ca="1" si="51"/>
        <v>180.96680889682807</v>
      </c>
      <c r="M335" s="109">
        <f t="shared" ca="1" si="52"/>
        <v>3.6193361779365616</v>
      </c>
      <c r="N335" s="110">
        <f t="shared" si="53"/>
        <v>8.5878591746839028</v>
      </c>
      <c r="O335" s="110">
        <f t="shared" si="54"/>
        <v>0.11644345577392487</v>
      </c>
      <c r="P335" s="111">
        <f ca="1">_xlfn.MAXIFS($S$4:$S$578,$B$4:$B$578,B335)</f>
        <v>1439.3093216276734</v>
      </c>
      <c r="Q335" s="112">
        <f t="shared" ca="1" si="55"/>
        <v>2.6800461326541406E-2</v>
      </c>
      <c r="S335" s="112">
        <f ca="1">IF(B334=0,0,IF(B335=B334,S334+M335/O335,M335/O335+1))</f>
        <v>451.69406632838906</v>
      </c>
    </row>
    <row r="336" spans="1:19" x14ac:dyDescent="0.25">
      <c r="A336" s="102">
        <v>333</v>
      </c>
      <c r="B336" s="102" t="str">
        <f>'Участки тепловых сетей'!B336</f>
        <v>Блочная модульная котельная КМ-2,07 ВГ (п. Сатис)</v>
      </c>
      <c r="C336" s="102" t="str">
        <f>'Участки тепловых сетей'!C336</f>
        <v>УТ9</v>
      </c>
      <c r="D336" s="102" t="str">
        <f>'Участки тепловых сетей'!D336</f>
        <v xml:space="preserve">ТК9 </v>
      </c>
      <c r="E336" s="102">
        <f>IF('Участки тепловых сетей'!F336="Подземная канальная или подвальная",2,IF('Участки тепловых сетей'!F336="Подземная бесканальная",2,IF('Участки тепловых сетей'!F336="Надземная",1,0)))</f>
        <v>1</v>
      </c>
      <c r="F336" s="102">
        <f t="shared" si="48"/>
        <v>0.05</v>
      </c>
      <c r="G336" s="108">
        <f ca="1">IF(B336=0,0,YEAR(TODAY())-'Участки тепловых сетей'!E336)</f>
        <v>50</v>
      </c>
      <c r="H336" s="102">
        <f>IF(B336=0,0,'Участки тепловых сетей'!H336/1000)</f>
        <v>2.5999999999999999E-2</v>
      </c>
      <c r="I336" s="102">
        <f t="shared" si="49"/>
        <v>1</v>
      </c>
      <c r="J336" s="108">
        <f>IF(B336=0,0,'Участки тепловых сетей'!G336/1000)</f>
        <v>0.15</v>
      </c>
      <c r="K336" s="108">
        <f t="shared" ca="1" si="50"/>
        <v>6.0912469803517366</v>
      </c>
      <c r="L336" s="109">
        <f t="shared" ca="1" si="51"/>
        <v>180.96680889682807</v>
      </c>
      <c r="M336" s="109">
        <f t="shared" ca="1" si="52"/>
        <v>4.7051370313175296</v>
      </c>
      <c r="N336" s="110">
        <f t="shared" si="53"/>
        <v>8.5878591746839028</v>
      </c>
      <c r="O336" s="110">
        <f t="shared" si="54"/>
        <v>0.11644345577392487</v>
      </c>
      <c r="P336" s="111">
        <f ca="1">_xlfn.MAXIFS($S$4:$S$578,$B$4:$B$578,B336)</f>
        <v>1439.3093216276734</v>
      </c>
      <c r="Q336" s="112">
        <f t="shared" ca="1" si="55"/>
        <v>9.0486741811978515E-3</v>
      </c>
      <c r="S336" s="112">
        <f ca="1">IF(B335=0,0,IF(B336=B335,S335+M336/O336,M336/O336+1))</f>
        <v>492.1011205509343</v>
      </c>
    </row>
    <row r="337" spans="1:19" x14ac:dyDescent="0.25">
      <c r="A337" s="102">
        <v>334</v>
      </c>
      <c r="B337" s="102" t="str">
        <f>'Участки тепловых сетей'!B337</f>
        <v>Блочная модульная котельная КМ-2,07 ВГ (п. Сатис)</v>
      </c>
      <c r="C337" s="102" t="str">
        <f>'Участки тепловых сетей'!C337</f>
        <v>ТК11</v>
      </c>
      <c r="D337" s="102" t="str">
        <f>'Участки тепловых сетей'!D337</f>
        <v xml:space="preserve">ул. Заводская, 6 </v>
      </c>
      <c r="E337" s="102">
        <f>IF('Участки тепловых сетей'!F337="Подземная канальная или подвальная",2,IF('Участки тепловых сетей'!F337="Подземная бесканальная",2,IF('Участки тепловых сетей'!F337="Надземная",1,0)))</f>
        <v>1</v>
      </c>
      <c r="F337" s="102">
        <f t="shared" si="48"/>
        <v>0.05</v>
      </c>
      <c r="G337" s="108">
        <f ca="1">IF(B337=0,0,YEAR(TODAY())-'Участки тепловых сетей'!E337)</f>
        <v>44</v>
      </c>
      <c r="H337" s="102">
        <f>IF(B337=0,0,'Участки тепловых сетей'!H337/1000)</f>
        <v>1.4999999999999999E-2</v>
      </c>
      <c r="I337" s="102">
        <f t="shared" si="49"/>
        <v>1</v>
      </c>
      <c r="J337" s="108">
        <f>IF(B337=0,0,'Участки тепловых сетей'!G337/1000)</f>
        <v>0.15</v>
      </c>
      <c r="K337" s="108">
        <f t="shared" ca="1" si="50"/>
        <v>4.512506749717061</v>
      </c>
      <c r="L337" s="109">
        <f t="shared" ca="1" si="51"/>
        <v>9.1012673845597813</v>
      </c>
      <c r="M337" s="109">
        <f t="shared" ca="1" si="52"/>
        <v>0.1365190107683967</v>
      </c>
      <c r="N337" s="110">
        <f t="shared" si="53"/>
        <v>8.5878591746839028</v>
      </c>
      <c r="O337" s="110">
        <f t="shared" si="54"/>
        <v>0.11644345577392487</v>
      </c>
      <c r="P337" s="111">
        <f ca="1">_xlfn.MAXIFS($S$4:$S$578,$B$4:$B$578,B337)</f>
        <v>1439.3093216276734</v>
      </c>
      <c r="Q337" s="112">
        <f t="shared" ca="1" si="55"/>
        <v>0.87238973530276664</v>
      </c>
      <c r="S337" s="112">
        <f ca="1">IF(B336=0,0,IF(B337=B336,S336+M337/O337,M337/O337+1))</f>
        <v>493.27352659008045</v>
      </c>
    </row>
    <row r="338" spans="1:19" ht="24" x14ac:dyDescent="0.25">
      <c r="A338" s="102">
        <v>335</v>
      </c>
      <c r="B338" s="102" t="str">
        <f>'Участки тепловых сетей'!B338</f>
        <v>Блочная модульная котельная КМ-2,07 ВГ (п. Сатис)</v>
      </c>
      <c r="C338" s="102" t="str">
        <f>'Участки тепловых сетей'!C338</f>
        <v>Блочная модульная котельная КМ-2,07 ВГ (п.Сатис)</v>
      </c>
      <c r="D338" s="102" t="str">
        <f>'Участки тепловых сетей'!D338</f>
        <v xml:space="preserve">ТК1 </v>
      </c>
      <c r="E338" s="102">
        <f>IF('Участки тепловых сетей'!F338="Подземная канальная или подвальная",2,IF('Участки тепловых сетей'!F338="Подземная бесканальная",2,IF('Участки тепловых сетей'!F338="Надземная",1,0)))</f>
        <v>2</v>
      </c>
      <c r="F338" s="102">
        <f t="shared" si="48"/>
        <v>0.05</v>
      </c>
      <c r="G338" s="108">
        <f ca="1">IF(B338=0,0,YEAR(TODAY())-'Участки тепловых сетей'!E338)</f>
        <v>7</v>
      </c>
      <c r="H338" s="102">
        <f>IF(B338=0,0,'Участки тепловых сетей'!H338/1000)</f>
        <v>2.8000000000000001E-2</v>
      </c>
      <c r="I338" s="102">
        <f t="shared" si="49"/>
        <v>1</v>
      </c>
      <c r="J338" s="108">
        <f>IF(B338=0,0,'Участки тепловых сетей'!G338/1000)</f>
        <v>0.15</v>
      </c>
      <c r="K338" s="108">
        <f t="shared" ca="1" si="50"/>
        <v>1</v>
      </c>
      <c r="L338" s="109">
        <f t="shared" ca="1" si="51"/>
        <v>0.05</v>
      </c>
      <c r="M338" s="109">
        <f t="shared" ca="1" si="52"/>
        <v>1.4000000000000002E-3</v>
      </c>
      <c r="N338" s="110">
        <f t="shared" si="53"/>
        <v>8.5878591746839028</v>
      </c>
      <c r="O338" s="110">
        <f t="shared" si="54"/>
        <v>0.11644345577392487</v>
      </c>
      <c r="P338" s="111">
        <f ca="1">_xlfn.MAXIFS($S$4:$S$578,$B$4:$B$578,B338)</f>
        <v>1439.3093216276734</v>
      </c>
      <c r="Q338" s="112">
        <f t="shared" ca="1" si="55"/>
        <v>0.99860097954282667</v>
      </c>
      <c r="S338" s="112">
        <f ca="1">IF(B337=0,0,IF(B338=B337,S337+M338/O338,M338/O338+1))</f>
        <v>493.28554959292501</v>
      </c>
    </row>
    <row r="339" spans="1:19" x14ac:dyDescent="0.25">
      <c r="A339" s="102">
        <v>336</v>
      </c>
      <c r="B339" s="102" t="str">
        <f>'Участки тепловых сетей'!B339</f>
        <v>Блочная модульная котельная КМ-2,07 ВГ (п. Сатис)</v>
      </c>
      <c r="C339" s="102" t="str">
        <f>'Участки тепловых сетей'!C339</f>
        <v>ТК1</v>
      </c>
      <c r="D339" s="102" t="str">
        <f>'Участки тепловых сетей'!D339</f>
        <v xml:space="preserve">ТК2 </v>
      </c>
      <c r="E339" s="102">
        <f>IF('Участки тепловых сетей'!F339="Подземная канальная или подвальная",2,IF('Участки тепловых сетей'!F339="Подземная бесканальная",2,IF('Участки тепловых сетей'!F339="Надземная",1,0)))</f>
        <v>2</v>
      </c>
      <c r="F339" s="102">
        <f t="shared" si="48"/>
        <v>0.05</v>
      </c>
      <c r="G339" s="108">
        <f ca="1">IF(B339=0,0,YEAR(TODAY())-'Участки тепловых сетей'!E339)</f>
        <v>32</v>
      </c>
      <c r="H339" s="102">
        <f>IF(B339=0,0,'Участки тепловых сетей'!H339/1000)</f>
        <v>3.5000000000000003E-2</v>
      </c>
      <c r="I339" s="102">
        <f t="shared" si="49"/>
        <v>1</v>
      </c>
      <c r="J339" s="108">
        <f>IF(B339=0,0,'Участки тепловых сетей'!G339/1000)</f>
        <v>0.15</v>
      </c>
      <c r="K339" s="108">
        <f t="shared" ca="1" si="50"/>
        <v>2.4765162121975575</v>
      </c>
      <c r="L339" s="109">
        <f t="shared" ca="1" si="51"/>
        <v>0.27850444878606945</v>
      </c>
      <c r="M339" s="109">
        <f t="shared" ca="1" si="52"/>
        <v>9.7476557075124315E-3</v>
      </c>
      <c r="N339" s="110">
        <f t="shared" si="53"/>
        <v>8.5878591746839028</v>
      </c>
      <c r="O339" s="110">
        <f t="shared" si="54"/>
        <v>0.11644345577392487</v>
      </c>
      <c r="P339" s="111">
        <f ca="1">_xlfn.MAXIFS($S$4:$S$578,$B$4:$B$578,B339)</f>
        <v>1439.3093216276734</v>
      </c>
      <c r="Q339" s="112">
        <f t="shared" ca="1" si="55"/>
        <v>0.99029969869866397</v>
      </c>
      <c r="S339" s="112">
        <f ca="1">IF(B338=0,0,IF(B339=B338,S338+M339/O339,M339/O339+1))</f>
        <v>493.36926108742443</v>
      </c>
    </row>
    <row r="340" spans="1:19" x14ac:dyDescent="0.25">
      <c r="A340" s="102">
        <v>337</v>
      </c>
      <c r="B340" s="102" t="str">
        <f>'Участки тепловых сетей'!B340</f>
        <v>Блочная модульная котельная КМ-2,07 ВГ (п. Сатис)</v>
      </c>
      <c r="C340" s="102" t="str">
        <f>'Участки тепловых сетей'!C340</f>
        <v>ТК2</v>
      </c>
      <c r="D340" s="102" t="str">
        <f>'Участки тепловых сетей'!D340</f>
        <v xml:space="preserve">ТК3 </v>
      </c>
      <c r="E340" s="102">
        <f>IF('Участки тепловых сетей'!F340="Подземная канальная или подвальная",2,IF('Участки тепловых сетей'!F340="Подземная бесканальная",2,IF('Участки тепловых сетей'!F340="Надземная",1,0)))</f>
        <v>2</v>
      </c>
      <c r="F340" s="102">
        <f t="shared" si="48"/>
        <v>0.05</v>
      </c>
      <c r="G340" s="108">
        <f ca="1">IF(B340=0,0,YEAR(TODAY())-'Участки тепловых сетей'!E340)</f>
        <v>32</v>
      </c>
      <c r="H340" s="102">
        <f>IF(B340=0,0,'Участки тепловых сетей'!H340/1000)</f>
        <v>0.12</v>
      </c>
      <c r="I340" s="102">
        <f t="shared" si="49"/>
        <v>1</v>
      </c>
      <c r="J340" s="108">
        <f>IF(B340=0,0,'Участки тепловых сетей'!G340/1000)</f>
        <v>0.15</v>
      </c>
      <c r="K340" s="108">
        <f t="shared" ca="1" si="50"/>
        <v>2.4765162121975575</v>
      </c>
      <c r="L340" s="109">
        <f t="shared" ca="1" si="51"/>
        <v>0.27850444878606945</v>
      </c>
      <c r="M340" s="109">
        <f t="shared" ca="1" si="52"/>
        <v>3.3420533854328333E-2</v>
      </c>
      <c r="N340" s="110">
        <f t="shared" si="53"/>
        <v>8.5878591746839028</v>
      </c>
      <c r="O340" s="110">
        <f t="shared" si="54"/>
        <v>0.11644345577392487</v>
      </c>
      <c r="P340" s="111">
        <f ca="1">_xlfn.MAXIFS($S$4:$S$578,$B$4:$B$578,B340)</f>
        <v>1439.3093216276734</v>
      </c>
      <c r="Q340" s="112">
        <f t="shared" ca="1" si="55"/>
        <v>0.96713176241134446</v>
      </c>
      <c r="S340" s="112">
        <f ca="1">IF(B339=0,0,IF(B340=B339,S339+M340/O340,M340/O340+1))</f>
        <v>493.65627192570815</v>
      </c>
    </row>
    <row r="341" spans="1:19" x14ac:dyDescent="0.25">
      <c r="A341" s="102">
        <v>338</v>
      </c>
      <c r="B341" s="102" t="str">
        <f>'Участки тепловых сетей'!B341</f>
        <v>Блочная модульная котельная КМ-2,07 ВГ (п. Сатис)</v>
      </c>
      <c r="C341" s="102" t="str">
        <f>'Участки тепловых сетей'!C341</f>
        <v>ТК3</v>
      </c>
      <c r="D341" s="102" t="str">
        <f>'Участки тепловых сетей'!D341</f>
        <v xml:space="preserve">ТК4 </v>
      </c>
      <c r="E341" s="102">
        <f>IF('Участки тепловых сетей'!F341="Подземная канальная или подвальная",2,IF('Участки тепловых сетей'!F341="Подземная бесканальная",2,IF('Участки тепловых сетей'!F341="Надземная",1,0)))</f>
        <v>2</v>
      </c>
      <c r="F341" s="102">
        <f t="shared" si="48"/>
        <v>0.05</v>
      </c>
      <c r="G341" s="108">
        <f ca="1">IF(B341=0,0,YEAR(TODAY())-'Участки тепловых сетей'!E341)</f>
        <v>32</v>
      </c>
      <c r="H341" s="102">
        <f>IF(B341=0,0,'Участки тепловых сетей'!H341/1000)</f>
        <v>6.5000000000000002E-2</v>
      </c>
      <c r="I341" s="102">
        <f t="shared" si="49"/>
        <v>1</v>
      </c>
      <c r="J341" s="108">
        <f>IF(B341=0,0,'Участки тепловых сетей'!G341/1000)</f>
        <v>0.15</v>
      </c>
      <c r="K341" s="108">
        <f t="shared" ca="1" si="50"/>
        <v>2.4765162121975575</v>
      </c>
      <c r="L341" s="109">
        <f t="shared" ca="1" si="51"/>
        <v>0.27850444878606945</v>
      </c>
      <c r="M341" s="109">
        <f t="shared" ca="1" si="52"/>
        <v>1.8102789171094515E-2</v>
      </c>
      <c r="N341" s="110">
        <f t="shared" si="53"/>
        <v>8.5878591746839028</v>
      </c>
      <c r="O341" s="110">
        <f t="shared" si="54"/>
        <v>0.11644345577392487</v>
      </c>
      <c r="P341" s="111">
        <f ca="1">_xlfn.MAXIFS($S$4:$S$578,$B$4:$B$578,B341)</f>
        <v>1439.3093216276734</v>
      </c>
      <c r="Q341" s="112">
        <f t="shared" ca="1" si="55"/>
        <v>0.98206008202829254</v>
      </c>
      <c r="S341" s="112">
        <f ca="1">IF(B340=0,0,IF(B341=B340,S340+M341/O341,M341/O341+1))</f>
        <v>493.81173612977852</v>
      </c>
    </row>
    <row r="342" spans="1:19" x14ac:dyDescent="0.25">
      <c r="A342" s="102">
        <v>339</v>
      </c>
      <c r="B342" s="102" t="str">
        <f>'Участки тепловых сетей'!B342</f>
        <v>Блочная модульная котельная КМ-2,07 ВГ (п. Сатис)</v>
      </c>
      <c r="C342" s="102" t="str">
        <f>'Участки тепловых сетей'!C342</f>
        <v>ТК1</v>
      </c>
      <c r="D342" s="102" t="str">
        <f>'Участки тепловых сетей'!D342</f>
        <v xml:space="preserve">ТК6 </v>
      </c>
      <c r="E342" s="102">
        <f>IF('Участки тепловых сетей'!F342="Подземная канальная или подвальная",2,IF('Участки тепловых сетей'!F342="Подземная бесканальная",2,IF('Участки тепловых сетей'!F342="Надземная",1,0)))</f>
        <v>2</v>
      </c>
      <c r="F342" s="102">
        <f t="shared" si="48"/>
        <v>0.05</v>
      </c>
      <c r="G342" s="108">
        <f ca="1">IF(B342=0,0,YEAR(TODAY())-'Участки тепловых сетей'!E342)</f>
        <v>50</v>
      </c>
      <c r="H342" s="102">
        <f>IF(B342=0,0,'Участки тепловых сетей'!H342/1000)</f>
        <v>7.6499999999999999E-2</v>
      </c>
      <c r="I342" s="102">
        <f t="shared" si="49"/>
        <v>1</v>
      </c>
      <c r="J342" s="108">
        <f>IF(B342=0,0,'Участки тепловых сетей'!G342/1000)</f>
        <v>0.15</v>
      </c>
      <c r="K342" s="108">
        <f t="shared" ca="1" si="50"/>
        <v>6.0912469803517366</v>
      </c>
      <c r="L342" s="109">
        <f t="shared" ca="1" si="51"/>
        <v>180.96680889682807</v>
      </c>
      <c r="M342" s="109">
        <f t="shared" ca="1" si="52"/>
        <v>13.843960880607348</v>
      </c>
      <c r="N342" s="110">
        <f t="shared" si="53"/>
        <v>8.5878591746839028</v>
      </c>
      <c r="O342" s="110">
        <f t="shared" si="54"/>
        <v>0.11644345577392487</v>
      </c>
      <c r="P342" s="111">
        <f ca="1">_xlfn.MAXIFS($S$4:$S$578,$B$4:$B$578,B342)</f>
        <v>1439.3093216276734</v>
      </c>
      <c r="Q342" s="112">
        <f t="shared" ca="1" si="55"/>
        <v>9.7195057688256962E-7</v>
      </c>
      <c r="S342" s="112">
        <f ca="1">IF(B341=0,0,IF(B342=B341,S341+M342/O342,M342/O342+1))</f>
        <v>612.7017225922674</v>
      </c>
    </row>
    <row r="343" spans="1:19" x14ac:dyDescent="0.25">
      <c r="A343" s="102">
        <v>340</v>
      </c>
      <c r="B343" s="102" t="str">
        <f>'Участки тепловых сетей'!B343</f>
        <v>Блочная модульная котельная КМ-2,07 ВГ (п. Сатис)</v>
      </c>
      <c r="C343" s="102" t="str">
        <f>'Участки тепловых сетей'!C343</f>
        <v>ТК6</v>
      </c>
      <c r="D343" s="102" t="str">
        <f>'Участки тепловых сетей'!D343</f>
        <v xml:space="preserve">ТК7 </v>
      </c>
      <c r="E343" s="102">
        <f>IF('Участки тепловых сетей'!F343="Подземная канальная или подвальная",2,IF('Участки тепловых сетей'!F343="Подземная бесканальная",2,IF('Участки тепловых сетей'!F343="Надземная",1,0)))</f>
        <v>2</v>
      </c>
      <c r="F343" s="102">
        <f t="shared" si="48"/>
        <v>0.05</v>
      </c>
      <c r="G343" s="108">
        <f ca="1">IF(B343=0,0,YEAR(TODAY())-'Участки тепловых сетей'!E343)</f>
        <v>50</v>
      </c>
      <c r="H343" s="102">
        <f>IF(B343=0,0,'Участки тепловых сетей'!H343/1000)</f>
        <v>0.112</v>
      </c>
      <c r="I343" s="102">
        <f t="shared" si="49"/>
        <v>1</v>
      </c>
      <c r="J343" s="108">
        <f>IF(B343=0,0,'Участки тепловых сетей'!G343/1000)</f>
        <v>0.15</v>
      </c>
      <c r="K343" s="108">
        <f t="shared" ca="1" si="50"/>
        <v>6.0912469803517366</v>
      </c>
      <c r="L343" s="109">
        <f t="shared" ca="1" si="51"/>
        <v>180.96680889682807</v>
      </c>
      <c r="M343" s="109">
        <f t="shared" ca="1" si="52"/>
        <v>20.268282596444745</v>
      </c>
      <c r="N343" s="110">
        <f t="shared" si="53"/>
        <v>8.5878591746839028</v>
      </c>
      <c r="O343" s="110">
        <f t="shared" si="54"/>
        <v>0.11644345577392487</v>
      </c>
      <c r="P343" s="111">
        <f ca="1">_xlfn.MAXIFS($S$4:$S$578,$B$4:$B$578,B343)</f>
        <v>1439.3093216276734</v>
      </c>
      <c r="Q343" s="112">
        <f t="shared" ca="1" si="55"/>
        <v>1.5761469673801611E-9</v>
      </c>
      <c r="S343" s="112">
        <f ca="1">IF(B342=0,0,IF(B343=B342,S342+M343/O343,M343/O343+1))</f>
        <v>786.76287924323151</v>
      </c>
    </row>
    <row r="344" spans="1:19" x14ac:dyDescent="0.25">
      <c r="A344" s="102">
        <v>341</v>
      </c>
      <c r="B344" s="102" t="str">
        <f>'Участки тепловых сетей'!B344</f>
        <v>Блочная модульная котельная КМ-2,07 ВГ (п. Сатис)</v>
      </c>
      <c r="C344" s="102" t="str">
        <f>'Участки тепловых сетей'!C344</f>
        <v>ТК7</v>
      </c>
      <c r="D344" s="102" t="str">
        <f>'Участки тепловых сетей'!D344</f>
        <v xml:space="preserve">ТК8 </v>
      </c>
      <c r="E344" s="102">
        <f>IF('Участки тепловых сетей'!F344="Подземная канальная или подвальная",2,IF('Участки тепловых сетей'!F344="Подземная бесканальная",2,IF('Участки тепловых сетей'!F344="Надземная",1,0)))</f>
        <v>2</v>
      </c>
      <c r="F344" s="102">
        <f t="shared" si="48"/>
        <v>0.05</v>
      </c>
      <c r="G344" s="108">
        <f ca="1">IF(B344=0,0,YEAR(TODAY())-'Участки тепловых сетей'!E344)</f>
        <v>50</v>
      </c>
      <c r="H344" s="102">
        <f>IF(B344=0,0,'Участки тепловых сетей'!H344/1000)</f>
        <v>0.04</v>
      </c>
      <c r="I344" s="102">
        <f t="shared" si="49"/>
        <v>1</v>
      </c>
      <c r="J344" s="108">
        <f>IF(B344=0,0,'Участки тепловых сетей'!G344/1000)</f>
        <v>0.15</v>
      </c>
      <c r="K344" s="108">
        <f t="shared" ca="1" si="50"/>
        <v>6.0912469803517366</v>
      </c>
      <c r="L344" s="109">
        <f t="shared" ca="1" si="51"/>
        <v>180.96680889682807</v>
      </c>
      <c r="M344" s="109">
        <f t="shared" ca="1" si="52"/>
        <v>7.2386723558731232</v>
      </c>
      <c r="N344" s="110">
        <f t="shared" si="53"/>
        <v>8.5878591746839028</v>
      </c>
      <c r="O344" s="110">
        <f t="shared" si="54"/>
        <v>0.11644345577392487</v>
      </c>
      <c r="P344" s="111">
        <f ca="1">_xlfn.MAXIFS($S$4:$S$578,$B$4:$B$578,B344)</f>
        <v>1439.3093216276734</v>
      </c>
      <c r="Q344" s="112">
        <f t="shared" ca="1" si="55"/>
        <v>7.1826472731544152E-4</v>
      </c>
      <c r="S344" s="112">
        <f ca="1">IF(B343=0,0,IF(B344=B343,S343+M344/O344,M344/O344+1))</f>
        <v>848.92757804714722</v>
      </c>
    </row>
    <row r="345" spans="1:19" x14ac:dyDescent="0.25">
      <c r="A345" s="102">
        <v>342</v>
      </c>
      <c r="B345" s="102" t="str">
        <f>'Участки тепловых сетей'!B345</f>
        <v>Блочная модульная котельная КМ-2,07 ВГ (п. Сатис)</v>
      </c>
      <c r="C345" s="102" t="str">
        <f>'Участки тепловых сетей'!C345</f>
        <v>ТК4</v>
      </c>
      <c r="D345" s="102" t="str">
        <f>'Участки тепловых сетей'!D345</f>
        <v xml:space="preserve">ТК5 </v>
      </c>
      <c r="E345" s="102">
        <f>IF('Участки тепловых сетей'!F345="Подземная канальная или подвальная",2,IF('Участки тепловых сетей'!F345="Подземная бесканальная",2,IF('Участки тепловых сетей'!F345="Надземная",1,0)))</f>
        <v>2</v>
      </c>
      <c r="F345" s="102">
        <f t="shared" si="48"/>
        <v>0.05</v>
      </c>
      <c r="G345" s="108">
        <f ca="1">IF(B345=0,0,YEAR(TODAY())-'Участки тепловых сетей'!E345)</f>
        <v>40</v>
      </c>
      <c r="H345" s="102">
        <f>IF(B345=0,0,'Участки тепловых сетей'!H345/1000)</f>
        <v>4.4999999999999998E-2</v>
      </c>
      <c r="I345" s="102">
        <f t="shared" si="49"/>
        <v>1</v>
      </c>
      <c r="J345" s="108">
        <f>IF(B345=0,0,'Участки тепловых сетей'!G345/1000)</f>
        <v>0.1</v>
      </c>
      <c r="K345" s="108">
        <f t="shared" ca="1" si="50"/>
        <v>3.6945280494653252</v>
      </c>
      <c r="L345" s="109">
        <f t="shared" ca="1" si="51"/>
        <v>2.095258149076467</v>
      </c>
      <c r="M345" s="109">
        <f t="shared" ca="1" si="52"/>
        <v>9.4286616708441018E-2</v>
      </c>
      <c r="N345" s="110">
        <f t="shared" si="53"/>
        <v>6.4003992435034274</v>
      </c>
      <c r="O345" s="110">
        <f t="shared" si="54"/>
        <v>0.15624025345216178</v>
      </c>
      <c r="P345" s="111">
        <f ca="1">_xlfn.MAXIFS($S$4:$S$578,$B$4:$B$578,B345)</f>
        <v>1439.3093216276734</v>
      </c>
      <c r="Q345" s="112">
        <f t="shared" ca="1" si="55"/>
        <v>0.91002189737760297</v>
      </c>
      <c r="S345" s="112">
        <f ca="1">IF(B344=0,0,IF(B345=B344,S344+M345/O345,M345/O345+1))</f>
        <v>849.53105003740041</v>
      </c>
    </row>
    <row r="346" spans="1:19" x14ac:dyDescent="0.25">
      <c r="A346" s="102">
        <v>343</v>
      </c>
      <c r="B346" s="102" t="str">
        <f>'Участки тепловых сетей'!B346</f>
        <v>Блочная модульная котельная КМ-2,07 ВГ (п. Сатис)</v>
      </c>
      <c r="C346" s="102" t="str">
        <f>'Участки тепловых сетей'!C346</f>
        <v>ТК5</v>
      </c>
      <c r="D346" s="102" t="str">
        <f>'Участки тепловых сетей'!D346</f>
        <v xml:space="preserve">ул. Заводская, 13 </v>
      </c>
      <c r="E346" s="102">
        <f>IF('Участки тепловых сетей'!F346="Подземная канальная или подвальная",2,IF('Участки тепловых сетей'!F346="Подземная бесканальная",2,IF('Участки тепловых сетей'!F346="Надземная",1,0)))</f>
        <v>2</v>
      </c>
      <c r="F346" s="102">
        <f t="shared" si="48"/>
        <v>0.05</v>
      </c>
      <c r="G346" s="108">
        <f ca="1">IF(B346=0,0,YEAR(TODAY())-'Участки тепловых сетей'!E346)</f>
        <v>40</v>
      </c>
      <c r="H346" s="102">
        <f>IF(B346=0,0,'Участки тепловых сетей'!H346/1000)</f>
        <v>0.08</v>
      </c>
      <c r="I346" s="102">
        <f t="shared" si="49"/>
        <v>1</v>
      </c>
      <c r="J346" s="108">
        <f>IF(B346=0,0,'Участки тепловых сетей'!G346/1000)</f>
        <v>0.1</v>
      </c>
      <c r="K346" s="108">
        <f t="shared" ca="1" si="50"/>
        <v>3.6945280494653252</v>
      </c>
      <c r="L346" s="109">
        <f t="shared" ca="1" si="51"/>
        <v>2.095258149076467</v>
      </c>
      <c r="M346" s="109">
        <f t="shared" ca="1" si="52"/>
        <v>0.16762065192611736</v>
      </c>
      <c r="N346" s="110">
        <f t="shared" si="53"/>
        <v>6.4003992435034274</v>
      </c>
      <c r="O346" s="110">
        <f t="shared" si="54"/>
        <v>0.15624025345216178</v>
      </c>
      <c r="P346" s="111">
        <f ca="1">_xlfn.MAXIFS($S$4:$S$578,$B$4:$B$578,B346)</f>
        <v>1439.3093216276734</v>
      </c>
      <c r="Q346" s="112">
        <f t="shared" ca="1" si="55"/>
        <v>0.84567457886659314</v>
      </c>
      <c r="S346" s="112">
        <f ca="1">IF(B345=0,0,IF(B346=B345,S345+M346/O346,M346/O346+1))</f>
        <v>850.60388913118391</v>
      </c>
    </row>
    <row r="347" spans="1:19" ht="24" x14ac:dyDescent="0.25">
      <c r="A347" s="102">
        <v>344</v>
      </c>
      <c r="B347" s="102" t="str">
        <f>'Участки тепловых сетей'!B347</f>
        <v>Блочная модульная котельная КМ-2,07 ВГ (п. Сатис)</v>
      </c>
      <c r="C347" s="102" t="str">
        <f>'Участки тепловых сетей'!C347</f>
        <v>Блочная модульная котельная КМ-2,07 ВГ (п.Сатис)</v>
      </c>
      <c r="D347" s="102" t="str">
        <f>'Участки тепловых сетей'!D347</f>
        <v xml:space="preserve">ТК1-гвс </v>
      </c>
      <c r="E347" s="102">
        <f>IF('Участки тепловых сетей'!F347="Подземная канальная или подвальная",2,IF('Участки тепловых сетей'!F347="Подземная бесканальная",2,IF('Участки тепловых сетей'!F347="Надземная",1,0)))</f>
        <v>2</v>
      </c>
      <c r="F347" s="102">
        <f t="shared" si="48"/>
        <v>0.05</v>
      </c>
      <c r="G347" s="108">
        <f ca="1">IF(B347=0,0,YEAR(TODAY())-'Участки тепловых сетей'!E347)</f>
        <v>7</v>
      </c>
      <c r="H347" s="102">
        <f>IF(B347=0,0,'Участки тепловых сетей'!H347/1000)</f>
        <v>2.8000000000000001E-2</v>
      </c>
      <c r="I347" s="102">
        <f t="shared" si="49"/>
        <v>1</v>
      </c>
      <c r="J347" s="108">
        <f>IF(B347=0,0,'Участки тепловых сетей'!G347/1000)</f>
        <v>0.1</v>
      </c>
      <c r="K347" s="108">
        <f t="shared" ca="1" si="50"/>
        <v>1</v>
      </c>
      <c r="L347" s="109">
        <f t="shared" ca="1" si="51"/>
        <v>0.05</v>
      </c>
      <c r="M347" s="109">
        <f t="shared" ca="1" si="52"/>
        <v>1.4000000000000002E-3</v>
      </c>
      <c r="N347" s="110">
        <f t="shared" si="53"/>
        <v>6.4003992435034274</v>
      </c>
      <c r="O347" s="110">
        <f t="shared" si="54"/>
        <v>0.15624025345216178</v>
      </c>
      <c r="P347" s="111">
        <f ca="1">_xlfn.MAXIFS($S$4:$S$578,$B$4:$B$578,B347)</f>
        <v>1439.3093216276734</v>
      </c>
      <c r="Q347" s="112">
        <f t="shared" ca="1" si="55"/>
        <v>0.99860097954282667</v>
      </c>
      <c r="S347" s="112">
        <f ca="1">IF(B346=0,0,IF(B347=B346,S346+M347/O347,M347/O347+1))</f>
        <v>850.61284969012479</v>
      </c>
    </row>
    <row r="348" spans="1:19" x14ac:dyDescent="0.25">
      <c r="A348" s="102">
        <v>345</v>
      </c>
      <c r="B348" s="102" t="str">
        <f>'Участки тепловых сетей'!B348</f>
        <v>Блочная модульная котельная КМ-2,07 ВГ (п. Сатис)</v>
      </c>
      <c r="C348" s="102" t="str">
        <f>'Участки тепловых сетей'!C348</f>
        <v>ТК1-гвс</v>
      </c>
      <c r="D348" s="102" t="str">
        <f>'Участки тепловых сетей'!D348</f>
        <v xml:space="preserve">ТК2-гвс </v>
      </c>
      <c r="E348" s="102">
        <f>IF('Участки тепловых сетей'!F348="Подземная канальная или подвальная",2,IF('Участки тепловых сетей'!F348="Подземная бесканальная",2,IF('Участки тепловых сетей'!F348="Надземная",1,0)))</f>
        <v>2</v>
      </c>
      <c r="F348" s="102">
        <f t="shared" si="48"/>
        <v>0.05</v>
      </c>
      <c r="G348" s="108">
        <f ca="1">IF(B348=0,0,YEAR(TODAY())-'Участки тепловых сетей'!E348)</f>
        <v>47</v>
      </c>
      <c r="H348" s="102">
        <f>IF(B348=0,0,'Участки тепловых сетей'!H348/1000)</f>
        <v>4.4999999999999998E-2</v>
      </c>
      <c r="I348" s="102">
        <f t="shared" si="49"/>
        <v>1</v>
      </c>
      <c r="J348" s="108">
        <f>IF(B348=0,0,'Участки тепловых сетей'!G348/1000)</f>
        <v>0.1</v>
      </c>
      <c r="K348" s="108">
        <f t="shared" ca="1" si="50"/>
        <v>5.2427848623637878</v>
      </c>
      <c r="L348" s="109">
        <f t="shared" ca="1" si="51"/>
        <v>35.525207395728479</v>
      </c>
      <c r="M348" s="109">
        <f t="shared" ca="1" si="52"/>
        <v>1.5986343328077814</v>
      </c>
      <c r="N348" s="110">
        <f t="shared" si="53"/>
        <v>6.4003992435034274</v>
      </c>
      <c r="O348" s="110">
        <f t="shared" si="54"/>
        <v>0.15624025345216178</v>
      </c>
      <c r="P348" s="111">
        <f ca="1">_xlfn.MAXIFS($S$4:$S$578,$B$4:$B$578,B348)</f>
        <v>1439.3093216276734</v>
      </c>
      <c r="Q348" s="112">
        <f t="shared" ca="1" si="55"/>
        <v>0.20217242980447481</v>
      </c>
      <c r="S348" s="112">
        <f ca="1">IF(B347=0,0,IF(B348=B347,S347+M348/O348,M348/O348+1))</f>
        <v>860.84474766446635</v>
      </c>
    </row>
    <row r="349" spans="1:19" x14ac:dyDescent="0.25">
      <c r="A349" s="102">
        <v>346</v>
      </c>
      <c r="B349" s="102" t="str">
        <f>'Участки тепловых сетей'!B349</f>
        <v>Блочная модульная котельная КМ-2,07 ВГ (п. Сатис)</v>
      </c>
      <c r="C349" s="102" t="str">
        <f>'Участки тепловых сетей'!C349</f>
        <v>ТК2-гвс</v>
      </c>
      <c r="D349" s="102" t="str">
        <f>'Участки тепловых сетей'!D349</f>
        <v xml:space="preserve">ГрОт-Заводская, 9 </v>
      </c>
      <c r="E349" s="102">
        <f>IF('Участки тепловых сетей'!F349="Подземная канальная или подвальная",2,IF('Участки тепловых сетей'!F349="Подземная бесканальная",2,IF('Участки тепловых сетей'!F349="Надземная",1,0)))</f>
        <v>2</v>
      </c>
      <c r="F349" s="102">
        <f t="shared" si="48"/>
        <v>0.05</v>
      </c>
      <c r="G349" s="108">
        <f ca="1">IF(B349=0,0,YEAR(TODAY())-'Участки тепловых сетей'!E349)</f>
        <v>47</v>
      </c>
      <c r="H349" s="102">
        <f>IF(B349=0,0,'Участки тепловых сетей'!H349/1000)</f>
        <v>8.5000000000000006E-2</v>
      </c>
      <c r="I349" s="102">
        <f t="shared" si="49"/>
        <v>1</v>
      </c>
      <c r="J349" s="108">
        <f>IF(B349=0,0,'Участки тепловых сетей'!G349/1000)</f>
        <v>0.1</v>
      </c>
      <c r="K349" s="108">
        <f t="shared" ca="1" si="50"/>
        <v>5.2427848623637878</v>
      </c>
      <c r="L349" s="109">
        <f t="shared" ca="1" si="51"/>
        <v>35.525207395728479</v>
      </c>
      <c r="M349" s="109">
        <f t="shared" ca="1" si="52"/>
        <v>3.0196426286369209</v>
      </c>
      <c r="N349" s="110">
        <f t="shared" si="53"/>
        <v>6.4003992435034274</v>
      </c>
      <c r="O349" s="110">
        <f t="shared" si="54"/>
        <v>0.15624025345216178</v>
      </c>
      <c r="P349" s="111">
        <f ca="1">_xlfn.MAXIFS($S$4:$S$578,$B$4:$B$578,B349)</f>
        <v>1439.3093216276734</v>
      </c>
      <c r="Q349" s="112">
        <f t="shared" ca="1" si="55"/>
        <v>4.8818661636616675E-2</v>
      </c>
      <c r="S349" s="112">
        <f ca="1">IF(B348=0,0,IF(B349=B348,S348+M349/O349,M349/O349+1))</f>
        <v>880.17166606044475</v>
      </c>
    </row>
    <row r="350" spans="1:19" x14ac:dyDescent="0.25">
      <c r="A350" s="102">
        <v>347</v>
      </c>
      <c r="B350" s="102" t="str">
        <f>'Участки тепловых сетей'!B350</f>
        <v>Блочная модульная котельная КМ-2,07 ВГ (п. Сатис)</v>
      </c>
      <c r="C350" s="102" t="str">
        <f>'Участки тепловых сетей'!C350</f>
        <v>ГрОт-Заводская, 9</v>
      </c>
      <c r="D350" s="102" t="str">
        <f>'Участки тепловых сетей'!D350</f>
        <v xml:space="preserve">ТК3-гвс </v>
      </c>
      <c r="E350" s="102">
        <f>IF('Участки тепловых сетей'!F350="Подземная канальная или подвальная",2,IF('Участки тепловых сетей'!F350="Подземная бесканальная",2,IF('Участки тепловых сетей'!F350="Надземная",1,0)))</f>
        <v>2</v>
      </c>
      <c r="F350" s="102">
        <f t="shared" si="48"/>
        <v>0.05</v>
      </c>
      <c r="G350" s="108">
        <f ca="1">IF(B350=0,0,YEAR(TODAY())-'Участки тепловых сетей'!E350)</f>
        <v>47</v>
      </c>
      <c r="H350" s="102">
        <f>IF(B350=0,0,'Участки тепловых сетей'!H350/1000)</f>
        <v>3.5999999999999997E-2</v>
      </c>
      <c r="I350" s="102">
        <f t="shared" si="49"/>
        <v>1</v>
      </c>
      <c r="J350" s="108">
        <f>IF(B350=0,0,'Участки тепловых сетей'!G350/1000)</f>
        <v>0.1</v>
      </c>
      <c r="K350" s="108">
        <f t="shared" ca="1" si="50"/>
        <v>5.2427848623637878</v>
      </c>
      <c r="L350" s="109">
        <f t="shared" ca="1" si="51"/>
        <v>35.525207395728479</v>
      </c>
      <c r="M350" s="109">
        <f t="shared" ca="1" si="52"/>
        <v>1.2789074662462252</v>
      </c>
      <c r="N350" s="110">
        <f t="shared" si="53"/>
        <v>6.4003992435034274</v>
      </c>
      <c r="O350" s="110">
        <f t="shared" si="54"/>
        <v>0.15624025345216178</v>
      </c>
      <c r="P350" s="111">
        <f ca="1">_xlfn.MAXIFS($S$4:$S$578,$B$4:$B$578,B350)</f>
        <v>1439.3093216276734</v>
      </c>
      <c r="Q350" s="112">
        <f t="shared" ca="1" si="55"/>
        <v>0.27834123158602664</v>
      </c>
      <c r="S350" s="112">
        <f ca="1">IF(B349=0,0,IF(B350=B349,S349+M350/O350,M350/O350+1))</f>
        <v>888.357184439918</v>
      </c>
    </row>
    <row r="351" spans="1:19" x14ac:dyDescent="0.25">
      <c r="A351" s="102">
        <v>348</v>
      </c>
      <c r="B351" s="102" t="str">
        <f>'Участки тепловых сетей'!B351</f>
        <v>Блочная модульная котельная КМ-2,07 ВГ (п. Сатис)</v>
      </c>
      <c r="C351" s="102" t="str">
        <f>'Участки тепловых сетей'!C351</f>
        <v>ТК3-гвс</v>
      </c>
      <c r="D351" s="102" t="str">
        <f>'Участки тепловых сетей'!D351</f>
        <v xml:space="preserve">ТК4-гвс </v>
      </c>
      <c r="E351" s="102">
        <f>IF('Участки тепловых сетей'!F351="Подземная канальная или подвальная",2,IF('Участки тепловых сетей'!F351="Подземная бесканальная",2,IF('Участки тепловых сетей'!F351="Надземная",1,0)))</f>
        <v>2</v>
      </c>
      <c r="F351" s="102">
        <f t="shared" si="48"/>
        <v>0.05</v>
      </c>
      <c r="G351" s="108">
        <f ca="1">IF(B351=0,0,YEAR(TODAY())-'Участки тепловых сетей'!E351)</f>
        <v>47</v>
      </c>
      <c r="H351" s="102">
        <f>IF(B351=0,0,'Участки тепловых сетей'!H351/1000)</f>
        <v>6.5000000000000002E-2</v>
      </c>
      <c r="I351" s="102">
        <f t="shared" si="49"/>
        <v>1</v>
      </c>
      <c r="J351" s="108">
        <f>IF(B351=0,0,'Участки тепловых сетей'!G351/1000)</f>
        <v>0.1</v>
      </c>
      <c r="K351" s="108">
        <f t="shared" ca="1" si="50"/>
        <v>5.2427848623637878</v>
      </c>
      <c r="L351" s="109">
        <f t="shared" ca="1" si="51"/>
        <v>35.525207395728479</v>
      </c>
      <c r="M351" s="109">
        <f t="shared" ca="1" si="52"/>
        <v>2.3091384807223512</v>
      </c>
      <c r="N351" s="110">
        <f t="shared" si="53"/>
        <v>6.4003992435034274</v>
      </c>
      <c r="O351" s="110">
        <f t="shared" si="54"/>
        <v>0.15624025345216178</v>
      </c>
      <c r="P351" s="111">
        <f ca="1">_xlfn.MAXIFS($S$4:$S$578,$B$4:$B$578,B351)</f>
        <v>1439.3093216276734</v>
      </c>
      <c r="Q351" s="112">
        <f t="shared" ca="1" si="55"/>
        <v>9.9346803888586632E-2</v>
      </c>
      <c r="S351" s="112">
        <f ca="1">IF(B350=0,0,IF(B351=B350,S350+M351/O351,M351/O351+1))</f>
        <v>903.13659262507804</v>
      </c>
    </row>
    <row r="352" spans="1:19" x14ac:dyDescent="0.25">
      <c r="A352" s="102">
        <v>349</v>
      </c>
      <c r="B352" s="102" t="str">
        <f>'Участки тепловых сетей'!B352</f>
        <v>Блочная модульная котельная КМ-2,07 ВГ (п. Сатис)</v>
      </c>
      <c r="C352" s="102" t="str">
        <f>'Участки тепловых сетей'!C352</f>
        <v>ГрОт-Заводская, 9</v>
      </c>
      <c r="D352" s="102" t="str">
        <f>'Участки тепловых сетей'!D352</f>
        <v xml:space="preserve">ГрОт-Заводская, 9 </v>
      </c>
      <c r="E352" s="102">
        <f>IF('Участки тепловых сетей'!F352="Подземная канальная или подвальная",2,IF('Участки тепловых сетей'!F352="Подземная бесканальная",2,IF('Участки тепловых сетей'!F352="Надземная",1,0)))</f>
        <v>2</v>
      </c>
      <c r="F352" s="102">
        <f t="shared" si="48"/>
        <v>0.05</v>
      </c>
      <c r="G352" s="108">
        <f ca="1">IF(B352=0,0,YEAR(TODAY())-'Участки тепловых сетей'!E352)</f>
        <v>47</v>
      </c>
      <c r="H352" s="102">
        <f>IF(B352=0,0,'Участки тепловых сетей'!H352/1000)</f>
        <v>1.2999999999999999E-2</v>
      </c>
      <c r="I352" s="102">
        <f t="shared" si="49"/>
        <v>1</v>
      </c>
      <c r="J352" s="108">
        <f>IF(B352=0,0,'Участки тепловых сетей'!G352/1000)</f>
        <v>0.1</v>
      </c>
      <c r="K352" s="108">
        <f t="shared" ca="1" si="50"/>
        <v>5.2427848623637878</v>
      </c>
      <c r="L352" s="109">
        <f t="shared" ca="1" si="51"/>
        <v>35.525207395728479</v>
      </c>
      <c r="M352" s="109">
        <f t="shared" ca="1" si="52"/>
        <v>0.46182769614447022</v>
      </c>
      <c r="N352" s="110">
        <f t="shared" si="53"/>
        <v>6.4003992435034274</v>
      </c>
      <c r="O352" s="110">
        <f t="shared" si="54"/>
        <v>0.15624025345216178</v>
      </c>
      <c r="P352" s="111">
        <f ca="1">_xlfn.MAXIFS($S$4:$S$578,$B$4:$B$578,B352)</f>
        <v>1439.3093216276734</v>
      </c>
      <c r="Q352" s="112">
        <f t="shared" ca="1" si="55"/>
        <v>0.63013090457293786</v>
      </c>
      <c r="S352" s="112">
        <f ca="1">IF(B351=0,0,IF(B352=B351,S351+M352/O352,M352/O352+1))</f>
        <v>906.09247426211004</v>
      </c>
    </row>
    <row r="353" spans="1:19" x14ac:dyDescent="0.25">
      <c r="A353" s="102">
        <v>350</v>
      </c>
      <c r="B353" s="102" t="str">
        <f>'Участки тепловых сетей'!B353</f>
        <v>Блочная модульная котельная КМ-2,07 ВГ (п. Сатис)</v>
      </c>
      <c r="C353" s="102" t="str">
        <f>'Участки тепловых сетей'!C353</f>
        <v>ТК2</v>
      </c>
      <c r="D353" s="102" t="str">
        <f>'Участки тепловых сетей'!D353</f>
        <v xml:space="preserve">ул. Заводская, 8 </v>
      </c>
      <c r="E353" s="102">
        <f>IF('Участки тепловых сетей'!F353="Подземная канальная или подвальная",2,IF('Участки тепловых сетей'!F353="Подземная бесканальная",2,IF('Участки тепловых сетей'!F353="Надземная",1,0)))</f>
        <v>2</v>
      </c>
      <c r="F353" s="102">
        <f t="shared" si="48"/>
        <v>0.05</v>
      </c>
      <c r="G353" s="108">
        <f ca="1">IF(B353=0,0,YEAR(TODAY())-'Участки тепловых сетей'!E353)</f>
        <v>47</v>
      </c>
      <c r="H353" s="102">
        <f>IF(B353=0,0,'Участки тепловых сетей'!H353/1000)</f>
        <v>2.9000000000000001E-2</v>
      </c>
      <c r="I353" s="102">
        <f t="shared" si="49"/>
        <v>1</v>
      </c>
      <c r="J353" s="108">
        <f>IF(B353=0,0,'Участки тепловых сетей'!G353/1000)</f>
        <v>8.1000000000000003E-2</v>
      </c>
      <c r="K353" s="108">
        <f t="shared" ca="1" si="50"/>
        <v>5.2427848623637878</v>
      </c>
      <c r="L353" s="109">
        <f t="shared" ca="1" si="51"/>
        <v>35.525207395728479</v>
      </c>
      <c r="M353" s="109">
        <f t="shared" ca="1" si="52"/>
        <v>1.030231014476126</v>
      </c>
      <c r="N353" s="110">
        <f t="shared" si="53"/>
        <v>5.6205481627436145</v>
      </c>
      <c r="O353" s="110">
        <f t="shared" si="54"/>
        <v>0.1779185892629839</v>
      </c>
      <c r="P353" s="111">
        <f ca="1">_xlfn.MAXIFS($S$4:$S$578,$B$4:$B$578,B353)</f>
        <v>1439.3093216276734</v>
      </c>
      <c r="Q353" s="112">
        <f t="shared" ca="1" si="55"/>
        <v>0.35692449631876272</v>
      </c>
      <c r="S353" s="112">
        <f ca="1">IF(B352=0,0,IF(B353=B352,S352+M353/O353,M353/O353+1))</f>
        <v>911.88293729772533</v>
      </c>
    </row>
    <row r="354" spans="1:19" x14ac:dyDescent="0.25">
      <c r="A354" s="102">
        <v>351</v>
      </c>
      <c r="B354" s="102" t="str">
        <f>'Участки тепловых сетей'!B354</f>
        <v>Блочная модульная котельная КМ-2,07 ВГ (п. Сатис)</v>
      </c>
      <c r="C354" s="102" t="str">
        <f>'Участки тепловых сетей'!C354</f>
        <v>ТК2</v>
      </c>
      <c r="D354" s="102" t="str">
        <f>'Участки тепловых сетей'!D354</f>
        <v xml:space="preserve">ул. Заводская, 9 </v>
      </c>
      <c r="E354" s="102">
        <f>IF('Участки тепловых сетей'!F354="Подземная канальная или подвальная",2,IF('Участки тепловых сетей'!F354="Подземная бесканальная",2,IF('Участки тепловых сетей'!F354="Надземная",1,0)))</f>
        <v>2</v>
      </c>
      <c r="F354" s="102">
        <f t="shared" si="48"/>
        <v>0.05</v>
      </c>
      <c r="G354" s="108">
        <f ca="1">IF(B354=0,0,YEAR(TODAY())-'Участки тепловых сетей'!E354)</f>
        <v>45</v>
      </c>
      <c r="H354" s="102">
        <f>IF(B354=0,0,'Участки тепловых сетей'!H354/1000)</f>
        <v>8.5000000000000006E-2</v>
      </c>
      <c r="I354" s="102">
        <f t="shared" si="49"/>
        <v>1</v>
      </c>
      <c r="J354" s="108">
        <f>IF(B354=0,0,'Участки тепловых сетей'!G354/1000)</f>
        <v>8.1000000000000003E-2</v>
      </c>
      <c r="K354" s="108">
        <f t="shared" ca="1" si="50"/>
        <v>4.7438679181792631</v>
      </c>
      <c r="L354" s="109">
        <f t="shared" ca="1" si="51"/>
        <v>13.947982005444068</v>
      </c>
      <c r="M354" s="109">
        <f t="shared" ca="1" si="52"/>
        <v>1.1855784704627459</v>
      </c>
      <c r="N354" s="110">
        <f t="shared" si="53"/>
        <v>5.6205481627436145</v>
      </c>
      <c r="O354" s="110">
        <f t="shared" si="54"/>
        <v>0.1779185892629839</v>
      </c>
      <c r="P354" s="111">
        <f ca="1">_xlfn.MAXIFS($S$4:$S$578,$B$4:$B$578,B354)</f>
        <v>1439.3093216276734</v>
      </c>
      <c r="Q354" s="112">
        <f t="shared" ca="1" si="55"/>
        <v>0.3055693655105397</v>
      </c>
      <c r="S354" s="112">
        <f ca="1">IF(B353=0,0,IF(B354=B353,S353+M354/O354,M354/O354+1))</f>
        <v>918.54653819167311</v>
      </c>
    </row>
    <row r="355" spans="1:19" x14ac:dyDescent="0.25">
      <c r="A355" s="102">
        <v>352</v>
      </c>
      <c r="B355" s="102" t="str">
        <f>'Участки тепловых сетей'!B355</f>
        <v>Блочная модульная котельная КМ-2,07 ВГ (п. Сатис)</v>
      </c>
      <c r="C355" s="102" t="str">
        <f>'Участки тепловых сетей'!C355</f>
        <v>ТК7</v>
      </c>
      <c r="D355" s="102" t="str">
        <f>'Участки тепловых сетей'!D355</f>
        <v xml:space="preserve">УТ10 </v>
      </c>
      <c r="E355" s="102">
        <f>IF('Участки тепловых сетей'!F355="Подземная канальная или подвальная",2,IF('Участки тепловых сетей'!F355="Подземная бесканальная",2,IF('Участки тепловых сетей'!F355="Надземная",1,0)))</f>
        <v>2</v>
      </c>
      <c r="F355" s="102">
        <f t="shared" si="48"/>
        <v>0.05</v>
      </c>
      <c r="G355" s="108">
        <f ca="1">IF(B355=0,0,YEAR(TODAY())-'Участки тепловых сетей'!E355)</f>
        <v>50</v>
      </c>
      <c r="H355" s="102">
        <f>IF(B355=0,0,'Участки тепловых сетей'!H355/1000)</f>
        <v>0.46500000000000002</v>
      </c>
      <c r="I355" s="102">
        <f t="shared" si="49"/>
        <v>1</v>
      </c>
      <c r="J355" s="108">
        <f>IF(B355=0,0,'Участки тепловых сетей'!G355/1000)</f>
        <v>8.1000000000000003E-2</v>
      </c>
      <c r="K355" s="108">
        <f t="shared" ca="1" si="50"/>
        <v>6.0912469803517366</v>
      </c>
      <c r="L355" s="109">
        <f t="shared" ca="1" si="51"/>
        <v>180.96680889682807</v>
      </c>
      <c r="M355" s="109">
        <f t="shared" ca="1" si="52"/>
        <v>84.149566137025062</v>
      </c>
      <c r="N355" s="110">
        <f t="shared" si="53"/>
        <v>5.6205481627436145</v>
      </c>
      <c r="O355" s="110">
        <f t="shared" si="54"/>
        <v>0.1779185892629839</v>
      </c>
      <c r="P355" s="111">
        <f ca="1">_xlfn.MAXIFS($S$4:$S$578,$B$4:$B$578,B355)</f>
        <v>1439.3093216276734</v>
      </c>
      <c r="Q355" s="112">
        <f t="shared" ca="1" si="55"/>
        <v>2.8464776105028876E-37</v>
      </c>
      <c r="S355" s="112">
        <f ca="1">IF(B354=0,0,IF(B355=B354,S354+M355/O355,M355/O355+1))</f>
        <v>1391.5132275388016</v>
      </c>
    </row>
    <row r="356" spans="1:19" x14ac:dyDescent="0.25">
      <c r="A356" s="102">
        <v>353</v>
      </c>
      <c r="B356" s="102" t="str">
        <f>'Участки тепловых сетей'!B356</f>
        <v>Блочная модульная котельная КМ-2,07 ВГ (п. Сатис)</v>
      </c>
      <c r="C356" s="102" t="str">
        <f>'Участки тепловых сетей'!C356</f>
        <v>УТ10</v>
      </c>
      <c r="D356" s="102" t="str">
        <f>'Участки тепловых сетей'!D356</f>
        <v xml:space="preserve">ул. Заводская, 35 </v>
      </c>
      <c r="E356" s="102">
        <f>IF('Участки тепловых сетей'!F356="Подземная канальная или подвальная",2,IF('Участки тепловых сетей'!F356="Подземная бесканальная",2,IF('Участки тепловых сетей'!F356="Надземная",1,0)))</f>
        <v>2</v>
      </c>
      <c r="F356" s="102">
        <f t="shared" si="48"/>
        <v>0.05</v>
      </c>
      <c r="G356" s="108">
        <f ca="1">IF(B356=0,0,YEAR(TODAY())-'Участки тепловых сетей'!E356)</f>
        <v>50</v>
      </c>
      <c r="H356" s="102">
        <f>IF(B356=0,0,'Участки тепловых сетей'!H356/1000)</f>
        <v>5.0000000000000001E-3</v>
      </c>
      <c r="I356" s="102">
        <f t="shared" si="49"/>
        <v>1</v>
      </c>
      <c r="J356" s="108">
        <f>IF(B356=0,0,'Участки тепловых сетей'!G356/1000)</f>
        <v>6.9000000000000006E-2</v>
      </c>
      <c r="K356" s="108">
        <f t="shared" ca="1" si="50"/>
        <v>6.0912469803517366</v>
      </c>
      <c r="L356" s="109">
        <f t="shared" ca="1" si="51"/>
        <v>180.96680889682807</v>
      </c>
      <c r="M356" s="109">
        <f t="shared" ca="1" si="52"/>
        <v>0.9048340444841404</v>
      </c>
      <c r="N356" s="110">
        <f t="shared" si="53"/>
        <v>5.1461143813219747</v>
      </c>
      <c r="O356" s="110">
        <f t="shared" si="54"/>
        <v>0.1943213706305362</v>
      </c>
      <c r="P356" s="111">
        <f ca="1">_xlfn.MAXIFS($S$4:$S$578,$B$4:$B$578,B356)</f>
        <v>1439.3093216276734</v>
      </c>
      <c r="Q356" s="112">
        <f t="shared" ca="1" si="55"/>
        <v>0.40460902663134729</v>
      </c>
      <c r="S356" s="112">
        <f ca="1">IF(B355=0,0,IF(B356=B355,S355+M356/O356,M356/O356+1))</f>
        <v>1396.1696070278313</v>
      </c>
    </row>
    <row r="357" spans="1:19" x14ac:dyDescent="0.25">
      <c r="A357" s="102">
        <v>354</v>
      </c>
      <c r="B357" s="102" t="str">
        <f>'Участки тепловых сетей'!B357</f>
        <v>Блочная модульная котельная КМ-2,07 ВГ (п. Сатис)</v>
      </c>
      <c r="C357" s="102" t="str">
        <f>'Участки тепловых сетей'!C357</f>
        <v>ТК10</v>
      </c>
      <c r="D357" s="102" t="str">
        <f>'Участки тепловых сетей'!D357</f>
        <v xml:space="preserve">ул. Заводская, 3 </v>
      </c>
      <c r="E357" s="102">
        <f>IF('Участки тепловых сетей'!F357="Подземная канальная или подвальная",2,IF('Участки тепловых сетей'!F357="Подземная бесканальная",2,IF('Участки тепловых сетей'!F357="Надземная",1,0)))</f>
        <v>1</v>
      </c>
      <c r="F357" s="102">
        <f t="shared" si="48"/>
        <v>0.05</v>
      </c>
      <c r="G357" s="108">
        <f ca="1">IF(B357=0,0,YEAR(TODAY())-'Участки тепловых сетей'!E357)</f>
        <v>50</v>
      </c>
      <c r="H357" s="102">
        <f>IF(B357=0,0,'Участки тепловых сетей'!H357/1000)</f>
        <v>0.01</v>
      </c>
      <c r="I357" s="102">
        <f t="shared" si="49"/>
        <v>1</v>
      </c>
      <c r="J357" s="108">
        <f>IF(B357=0,0,'Участки тепловых сетей'!G357/1000)</f>
        <v>5.0999999999999997E-2</v>
      </c>
      <c r="K357" s="108">
        <f t="shared" ca="1" si="50"/>
        <v>6.0912469803517366</v>
      </c>
      <c r="L357" s="109">
        <f t="shared" ca="1" si="51"/>
        <v>180.96680889682807</v>
      </c>
      <c r="M357" s="109">
        <f t="shared" ca="1" si="52"/>
        <v>1.8096680889682808</v>
      </c>
      <c r="N357" s="110">
        <f t="shared" si="53"/>
        <v>4.4658198822924025</v>
      </c>
      <c r="O357" s="110">
        <f t="shared" si="54"/>
        <v>0.2239230480309202</v>
      </c>
      <c r="P357" s="111">
        <f ca="1">_xlfn.MAXIFS($S$4:$S$578,$B$4:$B$578,B357)</f>
        <v>1439.3093216276734</v>
      </c>
      <c r="Q357" s="112">
        <f t="shared" ca="1" si="55"/>
        <v>0.16370846443156628</v>
      </c>
      <c r="S357" s="112">
        <f ca="1">IF(B356=0,0,IF(B357=B356,S356+M357/O357,M357/O357+1))</f>
        <v>1404.251258759896</v>
      </c>
    </row>
    <row r="358" spans="1:19" x14ac:dyDescent="0.25">
      <c r="A358" s="102">
        <v>355</v>
      </c>
      <c r="B358" s="102" t="str">
        <f>'Участки тепловых сетей'!B358</f>
        <v>Блочная модульная котельная КМ-2,07 ВГ (п. Сатис)</v>
      </c>
      <c r="C358" s="102" t="str">
        <f>'Участки тепловых сетей'!C358</f>
        <v>ТК10</v>
      </c>
      <c r="D358" s="102" t="str">
        <f>'Участки тепловых сетей'!D358</f>
        <v xml:space="preserve">ул. Заводская, 5 </v>
      </c>
      <c r="E358" s="102">
        <f>IF('Участки тепловых сетей'!F358="Подземная канальная или подвальная",2,IF('Участки тепловых сетей'!F358="Подземная бесканальная",2,IF('Участки тепловых сетей'!F358="Надземная",1,0)))</f>
        <v>1</v>
      </c>
      <c r="F358" s="102">
        <f t="shared" si="48"/>
        <v>0.05</v>
      </c>
      <c r="G358" s="108">
        <f ca="1">IF(B358=0,0,YEAR(TODAY())-'Участки тепловых сетей'!E358)</f>
        <v>44</v>
      </c>
      <c r="H358" s="102">
        <f>IF(B358=0,0,'Участки тепловых сетей'!H358/1000)</f>
        <v>8.0000000000000002E-3</v>
      </c>
      <c r="I358" s="102">
        <f t="shared" si="49"/>
        <v>1</v>
      </c>
      <c r="J358" s="108">
        <f>IF(B358=0,0,'Участки тепловых сетей'!G358/1000)</f>
        <v>5.0999999999999997E-2</v>
      </c>
      <c r="K358" s="108">
        <f t="shared" ca="1" si="50"/>
        <v>4.512506749717061</v>
      </c>
      <c r="L358" s="109">
        <f t="shared" ca="1" si="51"/>
        <v>9.1012673845597813</v>
      </c>
      <c r="M358" s="109">
        <f t="shared" ca="1" si="52"/>
        <v>7.281013907647825E-2</v>
      </c>
      <c r="N358" s="110">
        <f t="shared" si="53"/>
        <v>4.4658198822924025</v>
      </c>
      <c r="O358" s="110">
        <f t="shared" si="54"/>
        <v>0.2239230480309202</v>
      </c>
      <c r="P358" s="111">
        <f ca="1">_xlfn.MAXIFS($S$4:$S$578,$B$4:$B$578,B358)</f>
        <v>1439.3093216276734</v>
      </c>
      <c r="Q358" s="112">
        <f t="shared" ca="1" si="55"/>
        <v>0.92977734165368808</v>
      </c>
      <c r="S358" s="112">
        <f ca="1">IF(B357=0,0,IF(B358=B357,S357+M358/O358,M358/O358+1))</f>
        <v>1404.5764157266162</v>
      </c>
    </row>
    <row r="359" spans="1:19" x14ac:dyDescent="0.25">
      <c r="A359" s="102">
        <v>356</v>
      </c>
      <c r="B359" s="102" t="str">
        <f>'Участки тепловых сетей'!B359</f>
        <v>Блочная модульная котельная КМ-2,07 ВГ (п. Сатис)</v>
      </c>
      <c r="C359" s="102" t="str">
        <f>'Участки тепловых сетей'!C359</f>
        <v>ТК3</v>
      </c>
      <c r="D359" s="102" t="str">
        <f>'Участки тепловых сетей'!D359</f>
        <v xml:space="preserve">ул. Заводская, 10 </v>
      </c>
      <c r="E359" s="102">
        <f>IF('Участки тепловых сетей'!F359="Подземная канальная или подвальная",2,IF('Участки тепловых сетей'!F359="Подземная бесканальная",2,IF('Участки тепловых сетей'!F359="Надземная",1,0)))</f>
        <v>2</v>
      </c>
      <c r="F359" s="102">
        <f t="shared" si="48"/>
        <v>0.05</v>
      </c>
      <c r="G359" s="108">
        <f ca="1">IF(B359=0,0,YEAR(TODAY())-'Участки тепловых сетей'!E359)</f>
        <v>37</v>
      </c>
      <c r="H359" s="102">
        <f>IF(B359=0,0,'Участки тепловых сетей'!H359/1000)</f>
        <v>2.1999999999999999E-2</v>
      </c>
      <c r="I359" s="102">
        <f t="shared" si="49"/>
        <v>1</v>
      </c>
      <c r="J359" s="108">
        <f>IF(B359=0,0,'Участки тепловых сетей'!G359/1000)</f>
        <v>5.0999999999999997E-2</v>
      </c>
      <c r="K359" s="108">
        <f t="shared" ca="1" si="50"/>
        <v>3.179909761300916</v>
      </c>
      <c r="L359" s="109">
        <f t="shared" ca="1" si="51"/>
        <v>0.86616072845063563</v>
      </c>
      <c r="M359" s="109">
        <f t="shared" ca="1" si="52"/>
        <v>1.9055536025913984E-2</v>
      </c>
      <c r="N359" s="110">
        <f t="shared" si="53"/>
        <v>4.4658198822924025</v>
      </c>
      <c r="O359" s="110">
        <f t="shared" si="54"/>
        <v>0.2239230480309202</v>
      </c>
      <c r="P359" s="111">
        <f ca="1">_xlfn.MAXIFS($S$4:$S$578,$B$4:$B$578,B359)</f>
        <v>1439.3093216276734</v>
      </c>
      <c r="Q359" s="112">
        <f t="shared" ca="1" si="55"/>
        <v>0.98112487295339157</v>
      </c>
      <c r="S359" s="112">
        <f ca="1">IF(B358=0,0,IF(B359=B358,S358+M359/O359,M359/O359+1))</f>
        <v>1404.6615143182685</v>
      </c>
    </row>
    <row r="360" spans="1:19" x14ac:dyDescent="0.25">
      <c r="A360" s="102">
        <v>357</v>
      </c>
      <c r="B360" s="102" t="str">
        <f>'Участки тепловых сетей'!B360</f>
        <v>Блочная модульная котельная КМ-2,07 ВГ (п. Сатис)</v>
      </c>
      <c r="C360" s="102" t="str">
        <f>'Участки тепловых сетей'!C360</f>
        <v>ТК4</v>
      </c>
      <c r="D360" s="102" t="str">
        <f>'Участки тепловых сетей'!D360</f>
        <v xml:space="preserve">ул. Заводская, 11 </v>
      </c>
      <c r="E360" s="102">
        <f>IF('Участки тепловых сетей'!F360="Подземная канальная или подвальная",2,IF('Участки тепловых сетей'!F360="Подземная бесканальная",2,IF('Участки тепловых сетей'!F360="Надземная",1,0)))</f>
        <v>2</v>
      </c>
      <c r="F360" s="102">
        <f t="shared" si="48"/>
        <v>0.05</v>
      </c>
      <c r="G360" s="108">
        <f ca="1">IF(B360=0,0,YEAR(TODAY())-'Участки тепловых сетей'!E360)</f>
        <v>33</v>
      </c>
      <c r="H360" s="102">
        <f>IF(B360=0,0,'Участки тепловых сетей'!H360/1000)</f>
        <v>6.0000000000000001E-3</v>
      </c>
      <c r="I360" s="102">
        <f t="shared" si="49"/>
        <v>1</v>
      </c>
      <c r="J360" s="108">
        <f>IF(B360=0,0,'Участки тепловых сетей'!G360/1000)</f>
        <v>5.0999999999999997E-2</v>
      </c>
      <c r="K360" s="108">
        <f t="shared" ca="1" si="50"/>
        <v>2.6034899135899243</v>
      </c>
      <c r="L360" s="109">
        <f t="shared" ca="1" si="51"/>
        <v>0.33915785271574284</v>
      </c>
      <c r="M360" s="109">
        <f t="shared" ca="1" si="52"/>
        <v>2.0349471162944572E-3</v>
      </c>
      <c r="N360" s="110">
        <f t="shared" si="53"/>
        <v>4.4658198822924025</v>
      </c>
      <c r="O360" s="110">
        <f t="shared" si="54"/>
        <v>0.2239230480309202</v>
      </c>
      <c r="P360" s="111">
        <f ca="1">_xlfn.MAXIFS($S$4:$S$578,$B$4:$B$578,B360)</f>
        <v>1439.3093216276734</v>
      </c>
      <c r="Q360" s="112">
        <f t="shared" ca="1" si="55"/>
        <v>0.99796712198484683</v>
      </c>
      <c r="S360" s="112">
        <f ca="1">IF(B359=0,0,IF(B360=B359,S359+M360/O360,M360/O360+1))</f>
        <v>1404.6706020255599</v>
      </c>
    </row>
    <row r="361" spans="1:19" x14ac:dyDescent="0.25">
      <c r="A361" s="102">
        <v>358</v>
      </c>
      <c r="B361" s="102" t="str">
        <f>'Участки тепловых сетей'!B361</f>
        <v>Блочная модульная котельная КМ-2,07 ВГ (п. Сатис)</v>
      </c>
      <c r="C361" s="102" t="str">
        <f>'Участки тепловых сетей'!C361</f>
        <v>ТК4</v>
      </c>
      <c r="D361" s="102" t="str">
        <f>'Участки тепловых сетей'!D361</f>
        <v xml:space="preserve">ул. Заводская, 12 </v>
      </c>
      <c r="E361" s="102">
        <f>IF('Участки тепловых сетей'!F361="Подземная канальная или подвальная",2,IF('Участки тепловых сетей'!F361="Подземная бесканальная",2,IF('Участки тепловых сетей'!F361="Надземная",1,0)))</f>
        <v>2</v>
      </c>
      <c r="F361" s="102">
        <f t="shared" si="48"/>
        <v>0.05</v>
      </c>
      <c r="G361" s="108">
        <f ca="1">IF(B361=0,0,YEAR(TODAY())-'Участки тепловых сетей'!E361)</f>
        <v>31</v>
      </c>
      <c r="H361" s="102">
        <f>IF(B361=0,0,'Участки тепловых сетей'!H361/1000)</f>
        <v>2.5999999999999999E-2</v>
      </c>
      <c r="I361" s="102">
        <f t="shared" si="49"/>
        <v>1</v>
      </c>
      <c r="J361" s="108">
        <f>IF(B361=0,0,'Участки тепловых сетей'!G361/1000)</f>
        <v>5.0999999999999997E-2</v>
      </c>
      <c r="K361" s="108">
        <f t="shared" ca="1" si="50"/>
        <v>2.355735091295371</v>
      </c>
      <c r="L361" s="109">
        <f t="shared" ca="1" si="51"/>
        <v>0.23180686588709856</v>
      </c>
      <c r="M361" s="109">
        <f t="shared" ca="1" si="52"/>
        <v>6.0269785130645627E-3</v>
      </c>
      <c r="N361" s="110">
        <f t="shared" si="53"/>
        <v>4.4658198822924025</v>
      </c>
      <c r="O361" s="110">
        <f t="shared" si="54"/>
        <v>0.2239230480309202</v>
      </c>
      <c r="P361" s="111">
        <f ca="1">_xlfn.MAXIFS($S$4:$S$578,$B$4:$B$578,B361)</f>
        <v>1439.3093216276734</v>
      </c>
      <c r="Q361" s="112">
        <f t="shared" ca="1" si="55"/>
        <v>0.99399114728904547</v>
      </c>
      <c r="S361" s="112">
        <f ca="1">IF(B360=0,0,IF(B361=B360,S360+M361/O361,M361/O361+1))</f>
        <v>1404.6975174260338</v>
      </c>
    </row>
    <row r="362" spans="1:19" x14ac:dyDescent="0.25">
      <c r="A362" s="102">
        <v>359</v>
      </c>
      <c r="B362" s="102" t="str">
        <f>'Участки тепловых сетей'!B362</f>
        <v>Блочная модульная котельная КМ-2,07 ВГ (п. Сатис)</v>
      </c>
      <c r="C362" s="102" t="str">
        <f>'Участки тепловых сетей'!C362</f>
        <v>УТ9</v>
      </c>
      <c r="D362" s="102" t="str">
        <f>'Участки тепловых сетей'!D362</f>
        <v xml:space="preserve">ул. Заводская, 1 </v>
      </c>
      <c r="E362" s="102">
        <f>IF('Участки тепловых сетей'!F362="Подземная канальная или подвальная",2,IF('Участки тепловых сетей'!F362="Подземная бесканальная",2,IF('Участки тепловых сетей'!F362="Надземная",1,0)))</f>
        <v>2</v>
      </c>
      <c r="F362" s="102">
        <f t="shared" si="48"/>
        <v>0.05</v>
      </c>
      <c r="G362" s="108">
        <f ca="1">IF(B362=0,0,YEAR(TODAY())-'Участки тепловых сетей'!E362)</f>
        <v>30</v>
      </c>
      <c r="H362" s="102">
        <f>IF(B362=0,0,'Участки тепловых сетей'!H362/1000)</f>
        <v>0.04</v>
      </c>
      <c r="I362" s="102">
        <f t="shared" si="49"/>
        <v>1</v>
      </c>
      <c r="J362" s="108">
        <f>IF(B362=0,0,'Участки тепловых сетей'!G362/1000)</f>
        <v>5.0999999999999997E-2</v>
      </c>
      <c r="K362" s="108">
        <f t="shared" ca="1" si="50"/>
        <v>2.2408445351690323</v>
      </c>
      <c r="L362" s="109">
        <f t="shared" ca="1" si="51"/>
        <v>0.19543543323463375</v>
      </c>
      <c r="M362" s="109">
        <f t="shared" ca="1" si="52"/>
        <v>7.8174173293853507E-3</v>
      </c>
      <c r="N362" s="110">
        <f t="shared" si="53"/>
        <v>4.4658198822924025</v>
      </c>
      <c r="O362" s="110">
        <f t="shared" si="54"/>
        <v>0.2239230480309202</v>
      </c>
      <c r="P362" s="111">
        <f ca="1">_xlfn.MAXIFS($S$4:$S$578,$B$4:$B$578,B362)</f>
        <v>1439.3093216276734</v>
      </c>
      <c r="Q362" s="112">
        <f t="shared" ca="1" si="55"/>
        <v>0.99221305920981495</v>
      </c>
      <c r="S362" s="112">
        <f ca="1">IF(B361=0,0,IF(B362=B361,S361+M362/O362,M362/O362+1))</f>
        <v>1404.7324286037715</v>
      </c>
    </row>
    <row r="363" spans="1:19" x14ac:dyDescent="0.25">
      <c r="A363" s="102">
        <v>360</v>
      </c>
      <c r="B363" s="102" t="str">
        <f>'Участки тепловых сетей'!B363</f>
        <v>Блочная модульная котельная КМ-2,07 ВГ (п. Сатис)</v>
      </c>
      <c r="C363" s="102" t="str">
        <f>'Участки тепловых сетей'!C363</f>
        <v>ТК9</v>
      </c>
      <c r="D363" s="102" t="str">
        <f>'Участки тепловых сетей'!D363</f>
        <v xml:space="preserve">ТК10 </v>
      </c>
      <c r="E363" s="102">
        <f>IF('Участки тепловых сетей'!F363="Подземная канальная или подвальная",2,IF('Участки тепловых сетей'!F363="Подземная бесканальная",2,IF('Участки тепловых сетей'!F363="Надземная",1,0)))</f>
        <v>2</v>
      </c>
      <c r="F363" s="102">
        <f t="shared" si="48"/>
        <v>0.05</v>
      </c>
      <c r="G363" s="108">
        <f ca="1">IF(B363=0,0,YEAR(TODAY())-'Участки тепловых сетей'!E363)</f>
        <v>44</v>
      </c>
      <c r="H363" s="102">
        <f>IF(B363=0,0,'Участки тепловых сетей'!H363/1000)</f>
        <v>3.5000000000000003E-2</v>
      </c>
      <c r="I363" s="102">
        <f t="shared" si="49"/>
        <v>1</v>
      </c>
      <c r="J363" s="108">
        <f>IF(B363=0,0,'Участки тепловых сетей'!G363/1000)</f>
        <v>5.0999999999999997E-2</v>
      </c>
      <c r="K363" s="108">
        <f t="shared" ca="1" si="50"/>
        <v>4.512506749717061</v>
      </c>
      <c r="L363" s="109">
        <f t="shared" ca="1" si="51"/>
        <v>9.1012673845597813</v>
      </c>
      <c r="M363" s="109">
        <f t="shared" ca="1" si="52"/>
        <v>0.31854435845959239</v>
      </c>
      <c r="N363" s="110">
        <f t="shared" si="53"/>
        <v>4.4658198822924025</v>
      </c>
      <c r="O363" s="110">
        <f t="shared" si="54"/>
        <v>0.2239230480309202</v>
      </c>
      <c r="P363" s="111">
        <f ca="1">_xlfn.MAXIFS($S$4:$S$578,$B$4:$B$578,B363)</f>
        <v>1439.3093216276734</v>
      </c>
      <c r="Q363" s="112">
        <f t="shared" ca="1" si="55"/>
        <v>0.72720681946580046</v>
      </c>
      <c r="S363" s="112">
        <f ca="1">IF(B362=0,0,IF(B363=B362,S362+M363/O363,M363/O363+1))</f>
        <v>1406.1549903331725</v>
      </c>
    </row>
    <row r="364" spans="1:19" x14ac:dyDescent="0.25">
      <c r="A364" s="102">
        <v>361</v>
      </c>
      <c r="B364" s="102" t="str">
        <f>'Участки тепловых сетей'!B364</f>
        <v>Блочная модульная котельная КМ-2,07 ВГ (п. Сатис)</v>
      </c>
      <c r="C364" s="102" t="str">
        <f>'Участки тепловых сетей'!C364</f>
        <v>ТК10</v>
      </c>
      <c r="D364" s="102" t="str">
        <f>'Участки тепловых сетей'!D364</f>
        <v xml:space="preserve">ТК11 </v>
      </c>
      <c r="E364" s="102">
        <f>IF('Участки тепловых сетей'!F364="Подземная канальная или подвальная",2,IF('Участки тепловых сетей'!F364="Подземная бесканальная",2,IF('Участки тепловых сетей'!F364="Надземная",1,0)))</f>
        <v>2</v>
      </c>
      <c r="F364" s="102">
        <f t="shared" si="48"/>
        <v>0.05</v>
      </c>
      <c r="G364" s="108">
        <f ca="1">IF(B364=0,0,YEAR(TODAY())-'Участки тепловых сетей'!E364)</f>
        <v>44</v>
      </c>
      <c r="H364" s="102">
        <f>IF(B364=0,0,'Участки тепловых сетей'!H364/1000)</f>
        <v>6.3E-2</v>
      </c>
      <c r="I364" s="102">
        <f t="shared" si="49"/>
        <v>1</v>
      </c>
      <c r="J364" s="108">
        <f>IF(B364=0,0,'Участки тепловых сетей'!G364/1000)</f>
        <v>5.0999999999999997E-2</v>
      </c>
      <c r="K364" s="108">
        <f t="shared" ca="1" si="50"/>
        <v>4.512506749717061</v>
      </c>
      <c r="L364" s="109">
        <f t="shared" ca="1" si="51"/>
        <v>9.1012673845597813</v>
      </c>
      <c r="M364" s="109">
        <f t="shared" ca="1" si="52"/>
        <v>0.57337984522726626</v>
      </c>
      <c r="N364" s="110">
        <f t="shared" si="53"/>
        <v>4.4658198822924025</v>
      </c>
      <c r="O364" s="110">
        <f t="shared" si="54"/>
        <v>0.2239230480309202</v>
      </c>
      <c r="P364" s="111">
        <f ca="1">_xlfn.MAXIFS($S$4:$S$578,$B$4:$B$578,B364)</f>
        <v>1439.3093216276734</v>
      </c>
      <c r="Q364" s="112">
        <f t="shared" ca="1" si="55"/>
        <v>0.56361727670721917</v>
      </c>
      <c r="S364" s="112">
        <f ca="1">IF(B363=0,0,IF(B364=B363,S363+M364/O364,M364/O364+1))</f>
        <v>1408.7156014460941</v>
      </c>
    </row>
    <row r="365" spans="1:19" x14ac:dyDescent="0.25">
      <c r="A365" s="102">
        <v>362</v>
      </c>
      <c r="B365" s="102" t="str">
        <f>'Участки тепловых сетей'!B365</f>
        <v>Блочная модульная котельная КМ-2,07 ВГ (п. Сатис)</v>
      </c>
      <c r="C365" s="102" t="str">
        <f>'Участки тепловых сетей'!C365</f>
        <v>ТК9</v>
      </c>
      <c r="D365" s="102" t="str">
        <f>'Участки тепловых сетей'!D365</f>
        <v xml:space="preserve">ул. Заводская, 7 </v>
      </c>
      <c r="E365" s="102">
        <f>IF('Участки тепловых сетей'!F365="Подземная канальная или подвальная",2,IF('Участки тепловых сетей'!F365="Подземная бесканальная",2,IF('Участки тепловых сетей'!F365="Надземная",1,0)))</f>
        <v>2</v>
      </c>
      <c r="F365" s="102">
        <f t="shared" si="48"/>
        <v>0.05</v>
      </c>
      <c r="G365" s="108">
        <f ca="1">IF(B365=0,0,YEAR(TODAY())-'Участки тепловых сетей'!E365)</f>
        <v>39</v>
      </c>
      <c r="H365" s="102">
        <f>IF(B365=0,0,'Участки тепловых сетей'!H365/1000)</f>
        <v>6.2E-2</v>
      </c>
      <c r="I365" s="102">
        <f t="shared" si="49"/>
        <v>1</v>
      </c>
      <c r="J365" s="108">
        <f>IF(B365=0,0,'Участки тепловых сетей'!G365/1000)</f>
        <v>5.0999999999999997E-2</v>
      </c>
      <c r="K365" s="108">
        <f t="shared" ca="1" si="50"/>
        <v>3.5143437902946464</v>
      </c>
      <c r="L365" s="109">
        <f t="shared" ca="1" si="51"/>
        <v>1.5314740018877633</v>
      </c>
      <c r="M365" s="109">
        <f t="shared" ca="1" si="52"/>
        <v>9.4951388117041319E-2</v>
      </c>
      <c r="N365" s="110">
        <f t="shared" si="53"/>
        <v>4.4658198822924025</v>
      </c>
      <c r="O365" s="110">
        <f t="shared" si="54"/>
        <v>0.2239230480309202</v>
      </c>
      <c r="P365" s="111">
        <f ca="1">_xlfn.MAXIFS($S$4:$S$578,$B$4:$B$578,B365)</f>
        <v>1439.3093216276734</v>
      </c>
      <c r="Q365" s="112">
        <f t="shared" ca="1" si="55"/>
        <v>0.90941714187338152</v>
      </c>
      <c r="S365" s="112">
        <f ca="1">IF(B364=0,0,IF(B365=B364,S364+M365/O365,M365/O365+1))</f>
        <v>1409.1396372429983</v>
      </c>
    </row>
    <row r="366" spans="1:19" x14ac:dyDescent="0.25">
      <c r="A366" s="102">
        <v>363</v>
      </c>
      <c r="B366" s="102" t="str">
        <f>'Участки тепловых сетей'!B366</f>
        <v>Блочная модульная котельная КМ-2,07 ВГ (п. Сатис)</v>
      </c>
      <c r="C366" s="102" t="str">
        <f>'Участки тепловых сетей'!C366</f>
        <v>ТК4-гвс</v>
      </c>
      <c r="D366" s="102" t="str">
        <f>'Участки тепловых сетей'!D366</f>
        <v xml:space="preserve">ТК5-гвс </v>
      </c>
      <c r="E366" s="102">
        <f>IF('Участки тепловых сетей'!F366="Подземная канальная или подвальная",2,IF('Участки тепловых сетей'!F366="Подземная бесканальная",2,IF('Участки тепловых сетей'!F366="Надземная",1,0)))</f>
        <v>2</v>
      </c>
      <c r="F366" s="102">
        <f t="shared" si="48"/>
        <v>0.05</v>
      </c>
      <c r="G366" s="108">
        <f ca="1">IF(B366=0,0,YEAR(TODAY())-'Участки тепловых сетей'!E366)</f>
        <v>40</v>
      </c>
      <c r="H366" s="102">
        <f>IF(B366=0,0,'Участки тепловых сетей'!H366/1000)</f>
        <v>4.4999999999999998E-2</v>
      </c>
      <c r="I366" s="102">
        <f t="shared" si="49"/>
        <v>1</v>
      </c>
      <c r="J366" s="108">
        <f>IF(B366=0,0,'Участки тепловых сетей'!G366/1000)</f>
        <v>5.0999999999999997E-2</v>
      </c>
      <c r="K366" s="108">
        <f t="shared" ca="1" si="50"/>
        <v>3.6945280494653252</v>
      </c>
      <c r="L366" s="109">
        <f t="shared" ca="1" si="51"/>
        <v>2.095258149076467</v>
      </c>
      <c r="M366" s="109">
        <f t="shared" ca="1" si="52"/>
        <v>9.4286616708441018E-2</v>
      </c>
      <c r="N366" s="110">
        <f t="shared" si="53"/>
        <v>4.4658198822924025</v>
      </c>
      <c r="O366" s="110">
        <f t="shared" si="54"/>
        <v>0.2239230480309202</v>
      </c>
      <c r="P366" s="111">
        <f ca="1">_xlfn.MAXIFS($S$4:$S$578,$B$4:$B$578,B366)</f>
        <v>1439.3093216276734</v>
      </c>
      <c r="Q366" s="112">
        <f t="shared" ca="1" si="55"/>
        <v>0.91002189737760297</v>
      </c>
      <c r="S366" s="112">
        <f ca="1">IF(B365=0,0,IF(B366=B365,S365+M366/O366,M366/O366+1))</f>
        <v>1409.560704290529</v>
      </c>
    </row>
    <row r="367" spans="1:19" x14ac:dyDescent="0.25">
      <c r="A367" s="102">
        <v>364</v>
      </c>
      <c r="B367" s="102" t="str">
        <f>'Участки тепловых сетей'!B367</f>
        <v>Блочная модульная котельная КМ-2,07 ВГ (п. Сатис)</v>
      </c>
      <c r="C367" s="102" t="str">
        <f>'Участки тепловых сетей'!C367</f>
        <v>ТК5-гвс</v>
      </c>
      <c r="D367" s="102" t="str">
        <f>'Участки тепловых сетей'!D367</f>
        <v xml:space="preserve">ул. Заводская, 13 </v>
      </c>
      <c r="E367" s="102">
        <f>IF('Участки тепловых сетей'!F367="Подземная канальная или подвальная",2,IF('Участки тепловых сетей'!F367="Подземная бесканальная",2,IF('Участки тепловых сетей'!F367="Надземная",1,0)))</f>
        <v>2</v>
      </c>
      <c r="F367" s="102">
        <f t="shared" si="48"/>
        <v>0.05</v>
      </c>
      <c r="G367" s="108">
        <f ca="1">IF(B367=0,0,YEAR(TODAY())-'Участки тепловых сетей'!E367)</f>
        <v>40</v>
      </c>
      <c r="H367" s="102">
        <f>IF(B367=0,0,'Участки тепловых сетей'!H367/1000)</f>
        <v>0.08</v>
      </c>
      <c r="I367" s="102">
        <f t="shared" si="49"/>
        <v>1</v>
      </c>
      <c r="J367" s="108">
        <f>IF(B367=0,0,'Участки тепловых сетей'!G367/1000)</f>
        <v>5.0999999999999997E-2</v>
      </c>
      <c r="K367" s="108">
        <f t="shared" ca="1" si="50"/>
        <v>3.6945280494653252</v>
      </c>
      <c r="L367" s="109">
        <f t="shared" ca="1" si="51"/>
        <v>2.095258149076467</v>
      </c>
      <c r="M367" s="109">
        <f t="shared" ca="1" si="52"/>
        <v>0.16762065192611736</v>
      </c>
      <c r="N367" s="110">
        <f t="shared" si="53"/>
        <v>4.4658198822924025</v>
      </c>
      <c r="O367" s="110">
        <f t="shared" si="54"/>
        <v>0.2239230480309202</v>
      </c>
      <c r="P367" s="111">
        <f ca="1">_xlfn.MAXIFS($S$4:$S$578,$B$4:$B$578,B367)</f>
        <v>1439.3093216276734</v>
      </c>
      <c r="Q367" s="112">
        <f t="shared" ca="1" si="55"/>
        <v>0.84567457886659314</v>
      </c>
      <c r="S367" s="112">
        <f ca="1">IF(B366=0,0,IF(B367=B366,S366+M367/O367,M367/O367+1))</f>
        <v>1410.3092679305835</v>
      </c>
    </row>
    <row r="368" spans="1:19" x14ac:dyDescent="0.25">
      <c r="A368" s="102">
        <v>365</v>
      </c>
      <c r="B368" s="102" t="str">
        <f>'Участки тепловых сетей'!B368</f>
        <v>Блочная модульная котельная КМ-2,07 ВГ (п. Сатис)</v>
      </c>
      <c r="C368" s="102" t="str">
        <f>'Участки тепловых сетей'!C368</f>
        <v>УТ3</v>
      </c>
      <c r="D368" s="102" t="str">
        <f>'Участки тепловых сетей'!D368</f>
        <v xml:space="preserve">УТ3.1 </v>
      </c>
      <c r="E368" s="102">
        <f>IF('Участки тепловых сетей'!F368="Подземная канальная или подвальная",2,IF('Участки тепловых сетей'!F368="Подземная бесканальная",2,IF('Участки тепловых сетей'!F368="Надземная",1,0)))</f>
        <v>1</v>
      </c>
      <c r="F368" s="102">
        <f t="shared" si="48"/>
        <v>0.05</v>
      </c>
      <c r="G368" s="108">
        <f ca="1">IF(B368=0,0,YEAR(TODAY())-'Участки тепловых сетей'!E368)</f>
        <v>39</v>
      </c>
      <c r="H368" s="102">
        <f>IF(B368=0,0,'Участки тепловых сетей'!H368/1000)</f>
        <v>0.02</v>
      </c>
      <c r="I368" s="102">
        <f t="shared" si="49"/>
        <v>1</v>
      </c>
      <c r="J368" s="108">
        <f>IF(B368=0,0,'Участки тепловых сетей'!G368/1000)</f>
        <v>2.7E-2</v>
      </c>
      <c r="K368" s="108">
        <f t="shared" ca="1" si="50"/>
        <v>3.5143437902946464</v>
      </c>
      <c r="L368" s="109">
        <f t="shared" ca="1" si="51"/>
        <v>1.5314740018877633</v>
      </c>
      <c r="M368" s="109">
        <f t="shared" ca="1" si="52"/>
        <v>3.0629480037755265E-2</v>
      </c>
      <c r="N368" s="110">
        <f t="shared" si="53"/>
        <v>3.6352898884623777</v>
      </c>
      <c r="O368" s="110">
        <f t="shared" si="54"/>
        <v>0.27508122616955066</v>
      </c>
      <c r="P368" s="111">
        <f ca="1">_xlfn.MAXIFS($S$4:$S$578,$B$4:$B$578,B368)</f>
        <v>1439.3093216276734</v>
      </c>
      <c r="Q368" s="112">
        <f t="shared" ca="1" si="55"/>
        <v>0.96983484968422662</v>
      </c>
      <c r="S368" s="112">
        <f ca="1">IF(B367=0,0,IF(B368=B367,S367+M368/O368,M368/O368+1))</f>
        <v>1410.4206149696536</v>
      </c>
    </row>
    <row r="369" spans="1:19" x14ac:dyDescent="0.25">
      <c r="A369" s="102">
        <v>366</v>
      </c>
      <c r="B369" s="102" t="str">
        <f>'Участки тепловых сетей'!B369</f>
        <v>Блочная модульная котельная КМ-2,07 ВГ (п. Сатис)</v>
      </c>
      <c r="C369" s="102" t="str">
        <f>'Участки тепловых сетей'!C369</f>
        <v>ТК11</v>
      </c>
      <c r="D369" s="102" t="str">
        <f>'Участки тепловых сетей'!D369</f>
        <v xml:space="preserve">ул. Заводская, 4 </v>
      </c>
      <c r="E369" s="102">
        <f>IF('Участки тепловых сетей'!F369="Подземная канальная или подвальная",2,IF('Участки тепловых сетей'!F369="Подземная бесканальная",2,IF('Участки тепловых сетей'!F369="Надземная",1,0)))</f>
        <v>1</v>
      </c>
      <c r="F369" s="102">
        <f t="shared" si="48"/>
        <v>0.05</v>
      </c>
      <c r="G369" s="108">
        <f ca="1">IF(B369=0,0,YEAR(TODAY())-'Участки тепловых сетей'!E369)</f>
        <v>44</v>
      </c>
      <c r="H369" s="102">
        <f>IF(B369=0,0,'Участки тепловых сетей'!H369/1000)</f>
        <v>1.4999999999999999E-2</v>
      </c>
      <c r="I369" s="102">
        <f t="shared" si="49"/>
        <v>1</v>
      </c>
      <c r="J369" s="108">
        <f>IF(B369=0,0,'Участки тепловых сетей'!G369/1000)</f>
        <v>2.7E-2</v>
      </c>
      <c r="K369" s="108">
        <f t="shared" ca="1" si="50"/>
        <v>4.512506749717061</v>
      </c>
      <c r="L369" s="109">
        <f t="shared" ca="1" si="51"/>
        <v>9.1012673845597813</v>
      </c>
      <c r="M369" s="109">
        <f t="shared" ca="1" si="52"/>
        <v>0.1365190107683967</v>
      </c>
      <c r="N369" s="110">
        <f t="shared" si="53"/>
        <v>3.6352898884623777</v>
      </c>
      <c r="O369" s="110">
        <f t="shared" si="54"/>
        <v>0.27508122616955066</v>
      </c>
      <c r="P369" s="111">
        <f ca="1">_xlfn.MAXIFS($S$4:$S$578,$B$4:$B$578,B369)</f>
        <v>1439.3093216276734</v>
      </c>
      <c r="Q369" s="112">
        <f t="shared" ca="1" si="55"/>
        <v>0.87238973530276664</v>
      </c>
      <c r="S369" s="112">
        <f ca="1">IF(B368=0,0,IF(B369=B368,S368+M369/O369,M369/O369+1))</f>
        <v>1410.9169011490828</v>
      </c>
    </row>
    <row r="370" spans="1:19" x14ac:dyDescent="0.25">
      <c r="A370" s="102">
        <v>367</v>
      </c>
      <c r="B370" s="102" t="str">
        <f>'Участки тепловых сетей'!B370</f>
        <v>Блочная модульная котельная КМ-2,07 ВГ (п. Сатис)</v>
      </c>
      <c r="C370" s="102" t="str">
        <f>'Участки тепловых сетей'!C370</f>
        <v>ТК6</v>
      </c>
      <c r="D370" s="102" t="str">
        <f>'Участки тепловых сетей'!D370</f>
        <v xml:space="preserve">ул. Заводская, 32 </v>
      </c>
      <c r="E370" s="102">
        <f>IF('Участки тепловых сетей'!F370="Подземная канальная или подвальная",2,IF('Участки тепловых сетей'!F370="Подземная бесканальная",2,IF('Участки тепловых сетей'!F370="Надземная",1,0)))</f>
        <v>2</v>
      </c>
      <c r="F370" s="102">
        <f t="shared" si="48"/>
        <v>0.05</v>
      </c>
      <c r="G370" s="108">
        <f ca="1">IF(B370=0,0,YEAR(TODAY())-'Участки тепловых сетей'!E370)</f>
        <v>39</v>
      </c>
      <c r="H370" s="102">
        <f>IF(B370=0,0,'Участки тепловых сетей'!H370/1000)</f>
        <v>6.0000000000000001E-3</v>
      </c>
      <c r="I370" s="102">
        <f t="shared" si="49"/>
        <v>1</v>
      </c>
      <c r="J370" s="108">
        <f>IF(B370=0,0,'Участки тепловых сетей'!G370/1000)</f>
        <v>2.7E-2</v>
      </c>
      <c r="K370" s="108">
        <f t="shared" ca="1" si="50"/>
        <v>3.5143437902946464</v>
      </c>
      <c r="L370" s="109">
        <f t="shared" ca="1" si="51"/>
        <v>1.5314740018877633</v>
      </c>
      <c r="M370" s="109">
        <f t="shared" ca="1" si="52"/>
        <v>9.1888440113265801E-3</v>
      </c>
      <c r="N370" s="110">
        <f t="shared" si="53"/>
        <v>3.6352898884623777</v>
      </c>
      <c r="O370" s="110">
        <f t="shared" si="54"/>
        <v>0.27508122616955066</v>
      </c>
      <c r="P370" s="111">
        <f ca="1">_xlfn.MAXIFS($S$4:$S$578,$B$4:$B$578,B370)</f>
        <v>1439.3093216276734</v>
      </c>
      <c r="Q370" s="112">
        <f t="shared" ca="1" si="55"/>
        <v>0.99085324440252831</v>
      </c>
      <c r="S370" s="112">
        <f ca="1">IF(B369=0,0,IF(B370=B369,S369+M370/O370,M370/O370+1))</f>
        <v>1410.9503052608038</v>
      </c>
    </row>
    <row r="371" spans="1:19" x14ac:dyDescent="0.25">
      <c r="A371" s="102">
        <v>368</v>
      </c>
      <c r="B371" s="102" t="str">
        <f>'Участки тепловых сетей'!B371</f>
        <v>Блочная модульная котельная КМ-2,07 ВГ (п. Сатис)</v>
      </c>
      <c r="C371" s="102" t="str">
        <f>'Участки тепловых сетей'!C371</f>
        <v>УТ11</v>
      </c>
      <c r="D371" s="102" t="str">
        <f>'Участки тепловых сетей'!D371</f>
        <v xml:space="preserve">ул. Заводская, 35г </v>
      </c>
      <c r="E371" s="102">
        <f>IF('Участки тепловых сетей'!F371="Подземная канальная или подвальная",2,IF('Участки тепловых сетей'!F371="Подземная бесканальная",2,IF('Участки тепловых сетей'!F371="Надземная",1,0)))</f>
        <v>2</v>
      </c>
      <c r="F371" s="102">
        <f t="shared" si="48"/>
        <v>0.05</v>
      </c>
      <c r="G371" s="108">
        <f ca="1">IF(B371=0,0,YEAR(TODAY())-'Участки тепловых сетей'!E371)</f>
        <v>4</v>
      </c>
      <c r="H371" s="102">
        <f>IF(B371=0,0,'Участки тепловых сетей'!H371/1000)</f>
        <v>4.1000000000000002E-2</v>
      </c>
      <c r="I371" s="102">
        <f t="shared" si="49"/>
        <v>1</v>
      </c>
      <c r="J371" s="108">
        <f>IF(B371=0,0,'Участки тепловых сетей'!G371/1000)</f>
        <v>2.7E-2</v>
      </c>
      <c r="K371" s="108">
        <f t="shared" ca="1" si="50"/>
        <v>1</v>
      </c>
      <c r="L371" s="109">
        <f t="shared" ca="1" si="51"/>
        <v>0.05</v>
      </c>
      <c r="M371" s="109">
        <f t="shared" ca="1" si="52"/>
        <v>2.0500000000000002E-3</v>
      </c>
      <c r="N371" s="110">
        <f t="shared" si="53"/>
        <v>3.6352898884623777</v>
      </c>
      <c r="O371" s="110">
        <f t="shared" si="54"/>
        <v>0.27508122616955066</v>
      </c>
      <c r="P371" s="111">
        <f ca="1">_xlfn.MAXIFS($S$4:$S$578,$B$4:$B$578,B371)</f>
        <v>1439.3093216276734</v>
      </c>
      <c r="Q371" s="112">
        <f t="shared" ca="1" si="55"/>
        <v>0.99795209981488142</v>
      </c>
      <c r="S371" s="112">
        <f ca="1">IF(B370=0,0,IF(B371=B370,S370+M371/O371,M371/O371+1))</f>
        <v>1410.9577576050751</v>
      </c>
    </row>
    <row r="372" spans="1:19" x14ac:dyDescent="0.25">
      <c r="A372" s="102">
        <v>369</v>
      </c>
      <c r="B372" s="102" t="str">
        <f>'Участки тепловых сетей'!B372</f>
        <v>Блочная модульная котельная КМ-2,07 ВГ (п. Сатис)</v>
      </c>
      <c r="C372" s="102" t="str">
        <f>'Участки тепловых сетей'!C372</f>
        <v>УТ1</v>
      </c>
      <c r="D372" s="102" t="str">
        <f>'Участки тепловых сетей'!D372</f>
        <v xml:space="preserve">ул. Заводская, 30 </v>
      </c>
      <c r="E372" s="102">
        <f>IF('Участки тепловых сетей'!F372="Подземная канальная или подвальная",2,IF('Участки тепловых сетей'!F372="Подземная бесканальная",2,IF('Участки тепловых сетей'!F372="Надземная",1,0)))</f>
        <v>2</v>
      </c>
      <c r="F372" s="102">
        <f t="shared" si="48"/>
        <v>0.05</v>
      </c>
      <c r="G372" s="108">
        <f ca="1">IF(B372=0,0,YEAR(TODAY())-'Участки тепловых сетей'!E372)</f>
        <v>39</v>
      </c>
      <c r="H372" s="102">
        <f>IF(B372=0,0,'Участки тепловых сетей'!H372/1000)</f>
        <v>1.4999999999999999E-2</v>
      </c>
      <c r="I372" s="102">
        <f t="shared" si="49"/>
        <v>1</v>
      </c>
      <c r="J372" s="108">
        <f>IF(B372=0,0,'Участки тепловых сетей'!G372/1000)</f>
        <v>2.7E-2</v>
      </c>
      <c r="K372" s="108">
        <f t="shared" ca="1" si="50"/>
        <v>3.5143437902946464</v>
      </c>
      <c r="L372" s="109">
        <f t="shared" ca="1" si="51"/>
        <v>1.5314740018877633</v>
      </c>
      <c r="M372" s="109">
        <f t="shared" ca="1" si="52"/>
        <v>2.2972110028316447E-2</v>
      </c>
      <c r="N372" s="110">
        <f t="shared" si="53"/>
        <v>3.6352898884623777</v>
      </c>
      <c r="O372" s="110">
        <f t="shared" si="54"/>
        <v>0.27508122616955066</v>
      </c>
      <c r="P372" s="111">
        <f ca="1">_xlfn.MAXIFS($S$4:$S$578,$B$4:$B$578,B372)</f>
        <v>1439.3093216276734</v>
      </c>
      <c r="Q372" s="112">
        <f t="shared" ca="1" si="55"/>
        <v>0.97728973997636248</v>
      </c>
      <c r="S372" s="112">
        <f ca="1">IF(B371=0,0,IF(B372=B371,S371+M372/O372,M372/O372+1))</f>
        <v>1411.0412678843777</v>
      </c>
    </row>
    <row r="373" spans="1:19" x14ac:dyDescent="0.25">
      <c r="A373" s="102">
        <v>370</v>
      </c>
      <c r="B373" s="102" t="str">
        <f>'Участки тепловых сетей'!B373</f>
        <v>Блочная модульная котельная КМ-2,07 ВГ (п. Сатис)</v>
      </c>
      <c r="C373" s="102" t="str">
        <f>'Участки тепловых сетей'!C373</f>
        <v>УТ1</v>
      </c>
      <c r="D373" s="102" t="str">
        <f>'Участки тепловых сетей'!D373</f>
        <v xml:space="preserve">ул. Заводская, 24 </v>
      </c>
      <c r="E373" s="102">
        <f>IF('Участки тепловых сетей'!F373="Подземная канальная или подвальная",2,IF('Участки тепловых сетей'!F373="Подземная бесканальная",2,IF('Участки тепловых сетей'!F373="Надземная",1,0)))</f>
        <v>2</v>
      </c>
      <c r="F373" s="102">
        <f t="shared" si="48"/>
        <v>0.05</v>
      </c>
      <c r="G373" s="108">
        <f ca="1">IF(B373=0,0,YEAR(TODAY())-'Участки тепловых сетей'!E373)</f>
        <v>39</v>
      </c>
      <c r="H373" s="102">
        <f>IF(B373=0,0,'Участки тепловых сетей'!H373/1000)</f>
        <v>1.2E-2</v>
      </c>
      <c r="I373" s="102">
        <f t="shared" si="49"/>
        <v>1</v>
      </c>
      <c r="J373" s="108">
        <f>IF(B373=0,0,'Участки тепловых сетей'!G373/1000)</f>
        <v>2.7E-2</v>
      </c>
      <c r="K373" s="108">
        <f t="shared" ca="1" si="50"/>
        <v>3.5143437902946464</v>
      </c>
      <c r="L373" s="109">
        <f t="shared" ca="1" si="51"/>
        <v>1.5314740018877633</v>
      </c>
      <c r="M373" s="109">
        <f t="shared" ca="1" si="52"/>
        <v>1.837768802265316E-2</v>
      </c>
      <c r="N373" s="110">
        <f t="shared" si="53"/>
        <v>3.6352898884623777</v>
      </c>
      <c r="O373" s="110">
        <f t="shared" si="54"/>
        <v>0.27508122616955066</v>
      </c>
      <c r="P373" s="111">
        <f ca="1">_xlfn.MAXIFS($S$4:$S$578,$B$4:$B$578,B373)</f>
        <v>1439.3093216276734</v>
      </c>
      <c r="Q373" s="112">
        <f t="shared" ca="1" si="55"/>
        <v>0.98179015194301644</v>
      </c>
      <c r="S373" s="112">
        <f ca="1">IF(B372=0,0,IF(B373=B372,S372+M373/O373,M373/O373+1))</f>
        <v>1411.1080761078197</v>
      </c>
    </row>
    <row r="374" spans="1:19" x14ac:dyDescent="0.25">
      <c r="A374" s="102">
        <v>371</v>
      </c>
      <c r="B374" s="102" t="str">
        <f>'Участки тепловых сетей'!B374</f>
        <v>Блочная модульная котельная КМ-2,07 ВГ (п. Сатис)</v>
      </c>
      <c r="C374" s="102" t="str">
        <f>'Участки тепловых сетей'!C374</f>
        <v>УТ2</v>
      </c>
      <c r="D374" s="102" t="str">
        <f>'Участки тепловых сетей'!D374</f>
        <v xml:space="preserve">ул. Заводская, 23 </v>
      </c>
      <c r="E374" s="102">
        <f>IF('Участки тепловых сетей'!F374="Подземная канальная или подвальная",2,IF('Участки тепловых сетей'!F374="Подземная бесканальная",2,IF('Участки тепловых сетей'!F374="Надземная",1,0)))</f>
        <v>2</v>
      </c>
      <c r="F374" s="102">
        <f t="shared" si="48"/>
        <v>0.05</v>
      </c>
      <c r="G374" s="108">
        <f ca="1">IF(B374=0,0,YEAR(TODAY())-'Участки тепловых сетей'!E374)</f>
        <v>39</v>
      </c>
      <c r="H374" s="102">
        <f>IF(B374=0,0,'Участки тепловых сетей'!H374/1000)</f>
        <v>2.5999999999999999E-2</v>
      </c>
      <c r="I374" s="102">
        <f t="shared" si="49"/>
        <v>1</v>
      </c>
      <c r="J374" s="108">
        <f>IF(B374=0,0,'Участки тепловых сетей'!G374/1000)</f>
        <v>2.7E-2</v>
      </c>
      <c r="K374" s="108">
        <f t="shared" ca="1" si="50"/>
        <v>3.5143437902946464</v>
      </c>
      <c r="L374" s="109">
        <f t="shared" ca="1" si="51"/>
        <v>1.5314740018877633</v>
      </c>
      <c r="M374" s="109">
        <f t="shared" ca="1" si="52"/>
        <v>3.9818324049081845E-2</v>
      </c>
      <c r="N374" s="110">
        <f t="shared" si="53"/>
        <v>3.6352898884623777</v>
      </c>
      <c r="O374" s="110">
        <f t="shared" si="54"/>
        <v>0.27508122616955066</v>
      </c>
      <c r="P374" s="111">
        <f ca="1">_xlfn.MAXIFS($S$4:$S$578,$B$4:$B$578,B374)</f>
        <v>1439.3093216276734</v>
      </c>
      <c r="Q374" s="112">
        <f t="shared" ca="1" si="55"/>
        <v>0.96096400734425436</v>
      </c>
      <c r="S374" s="112">
        <f ca="1">IF(B373=0,0,IF(B374=B373,S373+M374/O374,M374/O374+1))</f>
        <v>1411.2528272586108</v>
      </c>
    </row>
    <row r="375" spans="1:19" x14ac:dyDescent="0.25">
      <c r="A375" s="102">
        <v>372</v>
      </c>
      <c r="B375" s="102" t="str">
        <f>'Участки тепловых сетей'!B375</f>
        <v>Блочная модульная котельная КМ-2,07 ВГ (п. Сатис)</v>
      </c>
      <c r="C375" s="102" t="str">
        <f>'Участки тепловых сетей'!C375</f>
        <v>УТ3.1</v>
      </c>
      <c r="D375" s="102" t="str">
        <f>'Участки тепловых сетей'!D375</f>
        <v xml:space="preserve">ул. Заводская, 29 </v>
      </c>
      <c r="E375" s="102">
        <f>IF('Участки тепловых сетей'!F375="Подземная канальная или подвальная",2,IF('Участки тепловых сетей'!F375="Подземная бесканальная",2,IF('Участки тепловых сетей'!F375="Надземная",1,0)))</f>
        <v>2</v>
      </c>
      <c r="F375" s="102">
        <f t="shared" si="48"/>
        <v>0.05</v>
      </c>
      <c r="G375" s="108">
        <f ca="1">IF(B375=0,0,YEAR(TODAY())-'Участки тепловых сетей'!E375)</f>
        <v>39</v>
      </c>
      <c r="H375" s="102">
        <f>IF(B375=0,0,'Участки тепловых сетей'!H375/1000)</f>
        <v>6.0000000000000001E-3</v>
      </c>
      <c r="I375" s="102">
        <f t="shared" si="49"/>
        <v>1</v>
      </c>
      <c r="J375" s="108">
        <f>IF(B375=0,0,'Участки тепловых сетей'!G375/1000)</f>
        <v>2.7E-2</v>
      </c>
      <c r="K375" s="108">
        <f t="shared" ca="1" si="50"/>
        <v>3.5143437902946464</v>
      </c>
      <c r="L375" s="109">
        <f t="shared" ca="1" si="51"/>
        <v>1.5314740018877633</v>
      </c>
      <c r="M375" s="109">
        <f t="shared" ca="1" si="52"/>
        <v>9.1888440113265801E-3</v>
      </c>
      <c r="N375" s="110">
        <f t="shared" si="53"/>
        <v>3.6352898884623777</v>
      </c>
      <c r="O375" s="110">
        <f t="shared" si="54"/>
        <v>0.27508122616955066</v>
      </c>
      <c r="P375" s="111">
        <f ca="1">_xlfn.MAXIFS($S$4:$S$578,$B$4:$B$578,B375)</f>
        <v>1439.3093216276734</v>
      </c>
      <c r="Q375" s="112">
        <f t="shared" ca="1" si="55"/>
        <v>0.99085324440252831</v>
      </c>
      <c r="S375" s="112">
        <f ca="1">IF(B374=0,0,IF(B375=B374,S374+M375/O375,M375/O375+1))</f>
        <v>1411.2862313703317</v>
      </c>
    </row>
    <row r="376" spans="1:19" x14ac:dyDescent="0.25">
      <c r="A376" s="102">
        <v>373</v>
      </c>
      <c r="B376" s="102" t="str">
        <f>'Участки тепловых сетей'!B376</f>
        <v>Блочная модульная котельная КМ-2,07 ВГ (п. Сатис)</v>
      </c>
      <c r="C376" s="102" t="str">
        <f>'Участки тепловых сетей'!C376</f>
        <v>УТ4</v>
      </c>
      <c r="D376" s="102" t="str">
        <f>'Участки тепловых сетей'!D376</f>
        <v xml:space="preserve">ул. Заводская, 22 </v>
      </c>
      <c r="E376" s="102">
        <f>IF('Участки тепловых сетей'!F376="Подземная канальная или подвальная",2,IF('Участки тепловых сетей'!F376="Подземная бесканальная",2,IF('Участки тепловых сетей'!F376="Надземная",1,0)))</f>
        <v>2</v>
      </c>
      <c r="F376" s="102">
        <f t="shared" si="48"/>
        <v>0.05</v>
      </c>
      <c r="G376" s="108">
        <f ca="1">IF(B376=0,0,YEAR(TODAY())-'Участки тепловых сетей'!E376)</f>
        <v>39</v>
      </c>
      <c r="H376" s="102">
        <f>IF(B376=0,0,'Участки тепловых сетей'!H376/1000)</f>
        <v>2.4E-2</v>
      </c>
      <c r="I376" s="102">
        <f t="shared" si="49"/>
        <v>1</v>
      </c>
      <c r="J376" s="108">
        <f>IF(B376=0,0,'Участки тепловых сетей'!G376/1000)</f>
        <v>2.7E-2</v>
      </c>
      <c r="K376" s="108">
        <f t="shared" ca="1" si="50"/>
        <v>3.5143437902946464</v>
      </c>
      <c r="L376" s="109">
        <f t="shared" ca="1" si="51"/>
        <v>1.5314740018877633</v>
      </c>
      <c r="M376" s="109">
        <f t="shared" ca="1" si="52"/>
        <v>3.6755376045306321E-2</v>
      </c>
      <c r="N376" s="110">
        <f t="shared" si="53"/>
        <v>3.6352898884623777</v>
      </c>
      <c r="O376" s="110">
        <f t="shared" si="54"/>
        <v>0.27508122616955066</v>
      </c>
      <c r="P376" s="111">
        <f ca="1">_xlfn.MAXIFS($S$4:$S$578,$B$4:$B$578,B376)</f>
        <v>1439.3093216276734</v>
      </c>
      <c r="Q376" s="112">
        <f t="shared" ca="1" si="55"/>
        <v>0.9639119024522913</v>
      </c>
      <c r="S376" s="112">
        <f ca="1">IF(B375=0,0,IF(B376=B375,S375+M376/O376,M376/O376+1))</f>
        <v>1411.4198478172159</v>
      </c>
    </row>
    <row r="377" spans="1:19" x14ac:dyDescent="0.25">
      <c r="A377" s="102">
        <v>374</v>
      </c>
      <c r="B377" s="102" t="str">
        <f>'Участки тепловых сетей'!B377</f>
        <v>Блочная модульная котельная КМ-2,07 ВГ (п. Сатис)</v>
      </c>
      <c r="C377" s="102" t="str">
        <f>'Участки тепловых сетей'!C377</f>
        <v>УТ5</v>
      </c>
      <c r="D377" s="102" t="str">
        <f>'Участки тепловых сетей'!D377</f>
        <v xml:space="preserve">ул. Заводская, 18 </v>
      </c>
      <c r="E377" s="102">
        <f>IF('Участки тепловых сетей'!F377="Подземная канальная или подвальная",2,IF('Участки тепловых сетей'!F377="Подземная бесканальная",2,IF('Участки тепловых сетей'!F377="Надземная",1,0)))</f>
        <v>2</v>
      </c>
      <c r="F377" s="102">
        <f t="shared" si="48"/>
        <v>0.05</v>
      </c>
      <c r="G377" s="108">
        <f ca="1">IF(B377=0,0,YEAR(TODAY())-'Участки тепловых сетей'!E377)</f>
        <v>39</v>
      </c>
      <c r="H377" s="102">
        <f>IF(B377=0,0,'Участки тепловых сетей'!H377/1000)</f>
        <v>1.2999999999999999E-2</v>
      </c>
      <c r="I377" s="102">
        <f t="shared" si="49"/>
        <v>1</v>
      </c>
      <c r="J377" s="108">
        <f>IF(B377=0,0,'Участки тепловых сетей'!G377/1000)</f>
        <v>2.7E-2</v>
      </c>
      <c r="K377" s="108">
        <f t="shared" ca="1" si="50"/>
        <v>3.5143437902946464</v>
      </c>
      <c r="L377" s="109">
        <f t="shared" ca="1" si="51"/>
        <v>1.5314740018877633</v>
      </c>
      <c r="M377" s="109">
        <f t="shared" ca="1" si="52"/>
        <v>1.9909162024540922E-2</v>
      </c>
      <c r="N377" s="110">
        <f t="shared" si="53"/>
        <v>3.6352898884623777</v>
      </c>
      <c r="O377" s="110">
        <f t="shared" si="54"/>
        <v>0.27508122616955066</v>
      </c>
      <c r="P377" s="111">
        <f ca="1">_xlfn.MAXIFS($S$4:$S$578,$B$4:$B$578,B377)</f>
        <v>1439.3093216276734</v>
      </c>
      <c r="Q377" s="112">
        <f t="shared" ca="1" si="55"/>
        <v>0.98028771661398184</v>
      </c>
      <c r="S377" s="112">
        <f ca="1">IF(B376=0,0,IF(B377=B376,S376+M377/O377,M377/O377+1))</f>
        <v>1411.4922233926115</v>
      </c>
    </row>
    <row r="378" spans="1:19" x14ac:dyDescent="0.25">
      <c r="A378" s="102">
        <v>375</v>
      </c>
      <c r="B378" s="102" t="str">
        <f>'Участки тепловых сетей'!B378</f>
        <v>Блочная модульная котельная КМ-2,07 ВГ (п. Сатис)</v>
      </c>
      <c r="C378" s="102" t="str">
        <f>'Участки тепловых сетей'!C378</f>
        <v>УТ6</v>
      </c>
      <c r="D378" s="102" t="str">
        <f>'Участки тепловых сетей'!D378</f>
        <v xml:space="preserve">ул. Заводская, 21 </v>
      </c>
      <c r="E378" s="102">
        <f>IF('Участки тепловых сетей'!F378="Подземная канальная или подвальная",2,IF('Участки тепловых сетей'!F378="Подземная бесканальная",2,IF('Участки тепловых сетей'!F378="Надземная",1,0)))</f>
        <v>2</v>
      </c>
      <c r="F378" s="102">
        <f t="shared" si="48"/>
        <v>0.05</v>
      </c>
      <c r="G378" s="108">
        <f ca="1">IF(B378=0,0,YEAR(TODAY())-'Участки тепловых сетей'!E378)</f>
        <v>39</v>
      </c>
      <c r="H378" s="102">
        <f>IF(B378=0,0,'Участки тепловых сетей'!H378/1000)</f>
        <v>2.5000000000000001E-2</v>
      </c>
      <c r="I378" s="102">
        <f t="shared" si="49"/>
        <v>1</v>
      </c>
      <c r="J378" s="108">
        <f>IF(B378=0,0,'Участки тепловых сетей'!G378/1000)</f>
        <v>2.7E-2</v>
      </c>
      <c r="K378" s="108">
        <f t="shared" ca="1" si="50"/>
        <v>3.5143437902946464</v>
      </c>
      <c r="L378" s="109">
        <f t="shared" ca="1" si="51"/>
        <v>1.5314740018877633</v>
      </c>
      <c r="M378" s="109">
        <f t="shared" ca="1" si="52"/>
        <v>3.8286850047194086E-2</v>
      </c>
      <c r="N378" s="110">
        <f t="shared" si="53"/>
        <v>3.6352898884623777</v>
      </c>
      <c r="O378" s="110">
        <f t="shared" si="54"/>
        <v>0.27508122616955066</v>
      </c>
      <c r="P378" s="111">
        <f ca="1">_xlfn.MAXIFS($S$4:$S$578,$B$4:$B$578,B378)</f>
        <v>1439.3093216276734</v>
      </c>
      <c r="Q378" s="112">
        <f t="shared" ca="1" si="55"/>
        <v>0.96243682624231386</v>
      </c>
      <c r="S378" s="112">
        <f ca="1">IF(B377=0,0,IF(B378=B377,S377+M378/O378,M378/O378+1))</f>
        <v>1411.6314071914492</v>
      </c>
    </row>
    <row r="379" spans="1:19" x14ac:dyDescent="0.25">
      <c r="A379" s="102">
        <v>376</v>
      </c>
      <c r="B379" s="102" t="str">
        <f>'Участки тепловых сетей'!B379</f>
        <v>Блочная модульная котельная КМ-2,07 ВГ (п. Сатис)</v>
      </c>
      <c r="C379" s="102" t="str">
        <f>'Участки тепловых сетей'!C379</f>
        <v>УТ7</v>
      </c>
      <c r="D379" s="102" t="str">
        <f>'Участки тепловых сетей'!D379</f>
        <v xml:space="preserve">ул. Заводская, 26 </v>
      </c>
      <c r="E379" s="102">
        <f>IF('Участки тепловых сетей'!F379="Подземная канальная или подвальная",2,IF('Участки тепловых сетей'!F379="Подземная бесканальная",2,IF('Участки тепловых сетей'!F379="Надземная",1,0)))</f>
        <v>2</v>
      </c>
      <c r="F379" s="102">
        <f t="shared" si="48"/>
        <v>0.05</v>
      </c>
      <c r="G379" s="108">
        <f ca="1">IF(B379=0,0,YEAR(TODAY())-'Участки тепловых сетей'!E379)</f>
        <v>39</v>
      </c>
      <c r="H379" s="102">
        <f>IF(B379=0,0,'Участки тепловых сетей'!H379/1000)</f>
        <v>1.4999999999999999E-2</v>
      </c>
      <c r="I379" s="102">
        <f t="shared" si="49"/>
        <v>1</v>
      </c>
      <c r="J379" s="108">
        <f>IF(B379=0,0,'Участки тепловых сетей'!G379/1000)</f>
        <v>2.7E-2</v>
      </c>
      <c r="K379" s="108">
        <f t="shared" ca="1" si="50"/>
        <v>3.5143437902946464</v>
      </c>
      <c r="L379" s="109">
        <f t="shared" ca="1" si="51"/>
        <v>1.5314740018877633</v>
      </c>
      <c r="M379" s="109">
        <f t="shared" ca="1" si="52"/>
        <v>2.2972110028316447E-2</v>
      </c>
      <c r="N379" s="110">
        <f t="shared" si="53"/>
        <v>3.6352898884623777</v>
      </c>
      <c r="O379" s="110">
        <f t="shared" si="54"/>
        <v>0.27508122616955066</v>
      </c>
      <c r="P379" s="111">
        <f ca="1">_xlfn.MAXIFS($S$4:$S$578,$B$4:$B$578,B379)</f>
        <v>1439.3093216276734</v>
      </c>
      <c r="Q379" s="112">
        <f t="shared" ca="1" si="55"/>
        <v>0.97728973997636248</v>
      </c>
      <c r="S379" s="112">
        <f ca="1">IF(B378=0,0,IF(B379=B378,S378+M379/O379,M379/O379+1))</f>
        <v>1411.7149174707517</v>
      </c>
    </row>
    <row r="380" spans="1:19" x14ac:dyDescent="0.25">
      <c r="A380" s="102">
        <v>377</v>
      </c>
      <c r="B380" s="102" t="str">
        <f>'Участки тепловых сетей'!B380</f>
        <v>Блочная модульная котельная КМ-2,07 ВГ (п. Сатис)</v>
      </c>
      <c r="C380" s="102" t="str">
        <f>'Участки тепловых сетей'!C380</f>
        <v>УТ8</v>
      </c>
      <c r="D380" s="102" t="str">
        <f>'Участки тепловых сетей'!D380</f>
        <v xml:space="preserve">ул. Заводская, 20 </v>
      </c>
      <c r="E380" s="102">
        <f>IF('Участки тепловых сетей'!F380="Подземная канальная или подвальная",2,IF('Участки тепловых сетей'!F380="Подземная бесканальная",2,IF('Участки тепловых сетей'!F380="Надземная",1,0)))</f>
        <v>2</v>
      </c>
      <c r="F380" s="102">
        <f t="shared" si="48"/>
        <v>0.05</v>
      </c>
      <c r="G380" s="108">
        <f ca="1">IF(B380=0,0,YEAR(TODAY())-'Участки тепловых сетей'!E380)</f>
        <v>39</v>
      </c>
      <c r="H380" s="102">
        <f>IF(B380=0,0,'Участки тепловых сетей'!H380/1000)</f>
        <v>1.2E-2</v>
      </c>
      <c r="I380" s="102">
        <f t="shared" si="49"/>
        <v>1</v>
      </c>
      <c r="J380" s="108">
        <f>IF(B380=0,0,'Участки тепловых сетей'!G380/1000)</f>
        <v>2.7E-2</v>
      </c>
      <c r="K380" s="108">
        <f t="shared" ca="1" si="50"/>
        <v>3.5143437902946464</v>
      </c>
      <c r="L380" s="109">
        <f t="shared" ca="1" si="51"/>
        <v>1.5314740018877633</v>
      </c>
      <c r="M380" s="109">
        <f t="shared" ca="1" si="52"/>
        <v>1.837768802265316E-2</v>
      </c>
      <c r="N380" s="110">
        <f t="shared" si="53"/>
        <v>3.6352898884623777</v>
      </c>
      <c r="O380" s="110">
        <f t="shared" si="54"/>
        <v>0.27508122616955066</v>
      </c>
      <c r="P380" s="111">
        <f ca="1">_xlfn.MAXIFS($S$4:$S$578,$B$4:$B$578,B380)</f>
        <v>1439.3093216276734</v>
      </c>
      <c r="Q380" s="112">
        <f t="shared" ca="1" si="55"/>
        <v>0.98179015194301644</v>
      </c>
      <c r="S380" s="112">
        <f ca="1">IF(B379=0,0,IF(B380=B379,S379+M380/O380,M380/O380+1))</f>
        <v>1411.7817256941937</v>
      </c>
    </row>
    <row r="381" spans="1:19" x14ac:dyDescent="0.25">
      <c r="A381" s="102">
        <v>378</v>
      </c>
      <c r="B381" s="102" t="str">
        <f>'Участки тепловых сетей'!B381</f>
        <v>Блочная модульная котельная КМ-2,07 ВГ (п. Сатис)</v>
      </c>
      <c r="C381" s="102" t="str">
        <f>'Участки тепловых сетей'!C381</f>
        <v>УТ8</v>
      </c>
      <c r="D381" s="102" t="str">
        <f>'Участки тепловых сетей'!D381</f>
        <v xml:space="preserve">ул. Заводская, 28 </v>
      </c>
      <c r="E381" s="102">
        <f>IF('Участки тепловых сетей'!F381="Подземная канальная или подвальная",2,IF('Участки тепловых сетей'!F381="Подземная бесканальная",2,IF('Участки тепловых сетей'!F381="Надземная",1,0)))</f>
        <v>2</v>
      </c>
      <c r="F381" s="102">
        <f t="shared" si="48"/>
        <v>0.05</v>
      </c>
      <c r="G381" s="108">
        <f ca="1">IF(B381=0,0,YEAR(TODAY())-'Участки тепловых сетей'!E381)</f>
        <v>39</v>
      </c>
      <c r="H381" s="102">
        <f>IF(B381=0,0,'Участки тепловых сетей'!H381/1000)</f>
        <v>0.02</v>
      </c>
      <c r="I381" s="102">
        <f t="shared" si="49"/>
        <v>1</v>
      </c>
      <c r="J381" s="108">
        <f>IF(B381=0,0,'Участки тепловых сетей'!G381/1000)</f>
        <v>2.7E-2</v>
      </c>
      <c r="K381" s="108">
        <f t="shared" ca="1" si="50"/>
        <v>3.5143437902946464</v>
      </c>
      <c r="L381" s="109">
        <f t="shared" ca="1" si="51"/>
        <v>1.5314740018877633</v>
      </c>
      <c r="M381" s="109">
        <f t="shared" ca="1" si="52"/>
        <v>3.0629480037755265E-2</v>
      </c>
      <c r="N381" s="110">
        <f t="shared" si="53"/>
        <v>3.6352898884623777</v>
      </c>
      <c r="O381" s="110">
        <f t="shared" si="54"/>
        <v>0.27508122616955066</v>
      </c>
      <c r="P381" s="111">
        <f ca="1">_xlfn.MAXIFS($S$4:$S$578,$B$4:$B$578,B381)</f>
        <v>1439.3093216276734</v>
      </c>
      <c r="Q381" s="112">
        <f t="shared" ca="1" si="55"/>
        <v>0.96983484968422662</v>
      </c>
      <c r="S381" s="112">
        <f ca="1">IF(B380=0,0,IF(B381=B380,S380+M381/O381,M381/O381+1))</f>
        <v>1411.8930727332638</v>
      </c>
    </row>
    <row r="382" spans="1:19" x14ac:dyDescent="0.25">
      <c r="A382" s="102">
        <v>379</v>
      </c>
      <c r="B382" s="102" t="str">
        <f>'Участки тепловых сетей'!B382</f>
        <v>Блочная модульная котельная КМ-2,07 ВГ (п. Сатис)</v>
      </c>
      <c r="C382" s="102" t="str">
        <f>'Участки тепловых сетей'!C382</f>
        <v>ТК2-гвс</v>
      </c>
      <c r="D382" s="102" t="str">
        <f>'Участки тепловых сетей'!D382</f>
        <v xml:space="preserve">ул. Заводская, 8 </v>
      </c>
      <c r="E382" s="102">
        <f>IF('Участки тепловых сетей'!F382="Подземная канальная или подвальная",2,IF('Участки тепловых сетей'!F382="Подземная бесканальная",2,IF('Участки тепловых сетей'!F382="Надземная",1,0)))</f>
        <v>2</v>
      </c>
      <c r="F382" s="102">
        <f t="shared" si="48"/>
        <v>0.05</v>
      </c>
      <c r="G382" s="108">
        <f ca="1">IF(B382=0,0,YEAR(TODAY())-'Участки тепловых сетей'!E382)</f>
        <v>47</v>
      </c>
      <c r="H382" s="102">
        <f>IF(B382=0,0,'Участки тепловых сетей'!H382/1000)</f>
        <v>2.9000000000000001E-2</v>
      </c>
      <c r="I382" s="102">
        <f t="shared" si="49"/>
        <v>1</v>
      </c>
      <c r="J382" s="108">
        <f>IF(B382=0,0,'Участки тепловых сетей'!G382/1000)</f>
        <v>2.7E-2</v>
      </c>
      <c r="K382" s="108">
        <f t="shared" ca="1" si="50"/>
        <v>5.2427848623637878</v>
      </c>
      <c r="L382" s="109">
        <f t="shared" ca="1" si="51"/>
        <v>35.525207395728479</v>
      </c>
      <c r="M382" s="109">
        <f t="shared" ca="1" si="52"/>
        <v>1.030231014476126</v>
      </c>
      <c r="N382" s="110">
        <f t="shared" si="53"/>
        <v>3.6352898884623777</v>
      </c>
      <c r="O382" s="110">
        <f t="shared" si="54"/>
        <v>0.27508122616955066</v>
      </c>
      <c r="P382" s="111">
        <f ca="1">_xlfn.MAXIFS($S$4:$S$578,$B$4:$B$578,B382)</f>
        <v>1439.3093216276734</v>
      </c>
      <c r="Q382" s="112">
        <f t="shared" ca="1" si="55"/>
        <v>0.35692449631876272</v>
      </c>
      <c r="S382" s="112">
        <f ca="1">IF(B381=0,0,IF(B382=B381,S381+M382/O382,M382/O382+1))</f>
        <v>1415.6382611229692</v>
      </c>
    </row>
    <row r="383" spans="1:19" x14ac:dyDescent="0.25">
      <c r="A383" s="102">
        <v>380</v>
      </c>
      <c r="B383" s="102" t="str">
        <f>'Участки тепловых сетей'!B383</f>
        <v>Блочная модульная котельная КМ-2,07 ВГ (п. Сатис)</v>
      </c>
      <c r="C383" s="102" t="str">
        <f>'Участки тепловых сетей'!C383</f>
        <v>ГрОт-Заводская, 9</v>
      </c>
      <c r="D383" s="102" t="str">
        <f>'Участки тепловых сетей'!D383</f>
        <v xml:space="preserve">ул. Заводская, 9 </v>
      </c>
      <c r="E383" s="102">
        <f>IF('Участки тепловых сетей'!F383="Подземная канальная или подвальная",2,IF('Участки тепловых сетей'!F383="Подземная бесканальная",2,IF('Участки тепловых сетей'!F383="Надземная",1,0)))</f>
        <v>2</v>
      </c>
      <c r="F383" s="102">
        <f t="shared" si="48"/>
        <v>0.05</v>
      </c>
      <c r="G383" s="108">
        <f ca="1">IF(B383=0,0,YEAR(TODAY())-'Участки тепловых сетей'!E383)</f>
        <v>47</v>
      </c>
      <c r="H383" s="102">
        <f>IF(B383=0,0,'Участки тепловых сетей'!H383/1000)</f>
        <v>5.0000000000000001E-3</v>
      </c>
      <c r="I383" s="102">
        <f t="shared" si="49"/>
        <v>1</v>
      </c>
      <c r="J383" s="108">
        <f>IF(B383=0,0,'Участки тепловых сетей'!G383/1000)</f>
        <v>2.7E-2</v>
      </c>
      <c r="K383" s="108">
        <f t="shared" ca="1" si="50"/>
        <v>5.2427848623637878</v>
      </c>
      <c r="L383" s="109">
        <f t="shared" ca="1" si="51"/>
        <v>35.525207395728479</v>
      </c>
      <c r="M383" s="109">
        <f t="shared" ca="1" si="52"/>
        <v>0.1776260369786424</v>
      </c>
      <c r="N383" s="110">
        <f t="shared" si="53"/>
        <v>3.6352898884623777</v>
      </c>
      <c r="O383" s="110">
        <f t="shared" si="54"/>
        <v>0.27508122616955066</v>
      </c>
      <c r="P383" s="111">
        <f ca="1">_xlfn.MAXIFS($S$4:$S$578,$B$4:$B$578,B383)</f>
        <v>1439.3093216276734</v>
      </c>
      <c r="Q383" s="112">
        <f t="shared" ca="1" si="55"/>
        <v>0.83725546753595892</v>
      </c>
      <c r="S383" s="112">
        <f ca="1">IF(B382=0,0,IF(B383=B382,S382+M383/O383,M383/O383+1))</f>
        <v>1416.2839832591253</v>
      </c>
    </row>
    <row r="384" spans="1:19" x14ac:dyDescent="0.25">
      <c r="A384" s="102">
        <v>381</v>
      </c>
      <c r="B384" s="102" t="str">
        <f>'Участки тепловых сетей'!B384</f>
        <v>Блочная модульная котельная КМ-2,07 ВГ (п. Сатис)</v>
      </c>
      <c r="C384" s="102" t="str">
        <f>'Участки тепловых сетей'!C384</f>
        <v>УТ10</v>
      </c>
      <c r="D384" s="102" t="str">
        <f>'Участки тепловых сетей'!D384</f>
        <v xml:space="preserve">УТ11 </v>
      </c>
      <c r="E384" s="102">
        <f>IF('Участки тепловых сетей'!F384="Подземная канальная или подвальная",2,IF('Участки тепловых сетей'!F384="Подземная бесканальная",2,IF('Участки тепловых сетей'!F384="Надземная",1,0)))</f>
        <v>2</v>
      </c>
      <c r="F384" s="102">
        <f t="shared" si="48"/>
        <v>0.05</v>
      </c>
      <c r="G384" s="108">
        <f ca="1">IF(B384=0,0,YEAR(TODAY())-'Участки тепловых сетей'!E384)</f>
        <v>50</v>
      </c>
      <c r="H384" s="102">
        <f>IF(B384=0,0,'Участки тепловых сетей'!H384/1000)</f>
        <v>3.5000000000000003E-2</v>
      </c>
      <c r="I384" s="102">
        <f t="shared" si="49"/>
        <v>1</v>
      </c>
      <c r="J384" s="108">
        <f>IF(B384=0,0,'Участки тепловых сетей'!G384/1000)</f>
        <v>2.7E-2</v>
      </c>
      <c r="K384" s="108">
        <f t="shared" ca="1" si="50"/>
        <v>6.0912469803517366</v>
      </c>
      <c r="L384" s="109">
        <f t="shared" ca="1" si="51"/>
        <v>180.96680889682807</v>
      </c>
      <c r="M384" s="109">
        <f t="shared" ca="1" si="52"/>
        <v>6.3338383113889831</v>
      </c>
      <c r="N384" s="110">
        <f t="shared" si="53"/>
        <v>3.6352898884623777</v>
      </c>
      <c r="O384" s="110">
        <f t="shared" si="54"/>
        <v>0.27508122616955066</v>
      </c>
      <c r="P384" s="111">
        <f ca="1">_xlfn.MAXIFS($S$4:$S$578,$B$4:$B$578,B384)</f>
        <v>1439.3093216276734</v>
      </c>
      <c r="Q384" s="112">
        <f t="shared" ca="1" si="55"/>
        <v>1.7752068788368285E-3</v>
      </c>
      <c r="S384" s="112">
        <f ca="1">IF(B383=0,0,IF(B384=B383,S383+M384/O384,M384/O384+1))</f>
        <v>1439.3093216276734</v>
      </c>
    </row>
    <row r="385" spans="1:19" ht="24" x14ac:dyDescent="0.25">
      <c r="A385" s="102">
        <v>382</v>
      </c>
      <c r="B385" s="102" t="str">
        <f>'Участки тепловых сетей'!B385</f>
        <v>Котёл наружного применения КСВО-1000/2 сдвоенный (2*500 кВт) п. Сатис</v>
      </c>
      <c r="C385" s="102" t="str">
        <f>'Участки тепловых сетей'!C385</f>
        <v>Котёл наружного применения КСВО-1000/2 сдвоенный (2*500 кВт) п.Сатис</v>
      </c>
      <c r="D385" s="102" t="str">
        <f>'Участки тепловых сетей'!D385</f>
        <v xml:space="preserve">УТ1 </v>
      </c>
      <c r="E385" s="102">
        <f>IF('Участки тепловых сетей'!F385="Подземная канальная или подвальная",2,IF('Участки тепловых сетей'!F385="Подземная бесканальная",2,IF('Участки тепловых сетей'!F385="Надземная",1,0)))</f>
        <v>2</v>
      </c>
      <c r="F385" s="102">
        <f t="shared" si="48"/>
        <v>0.05</v>
      </c>
      <c r="G385" s="108">
        <f ca="1">IF(B385=0,0,YEAR(TODAY())-'Участки тепловых сетей'!E385)</f>
        <v>34</v>
      </c>
      <c r="H385" s="102">
        <f>IF(B385=0,0,'Участки тепловых сетей'!H385/1000)</f>
        <v>5.1999999999999998E-2</v>
      </c>
      <c r="I385" s="102">
        <f t="shared" si="49"/>
        <v>1</v>
      </c>
      <c r="J385" s="108">
        <f>IF(B385=0,0,'Участки тепловых сетей'!G385/1000)</f>
        <v>0.1</v>
      </c>
      <c r="K385" s="108">
        <f t="shared" ca="1" si="50"/>
        <v>2.7369736958636</v>
      </c>
      <c r="L385" s="109">
        <f t="shared" ca="1" si="51"/>
        <v>0.41892367348157439</v>
      </c>
      <c r="M385" s="109">
        <f t="shared" ca="1" si="52"/>
        <v>2.1784031021041868E-2</v>
      </c>
      <c r="N385" s="110">
        <f t="shared" si="53"/>
        <v>6.4003992435034274</v>
      </c>
      <c r="O385" s="110">
        <f t="shared" si="54"/>
        <v>0.15624025345216178</v>
      </c>
      <c r="P385" s="111">
        <f ca="1">_xlfn.MAXIFS($S$4:$S$578,$B$4:$B$578,B385)</f>
        <v>90.535028185512701</v>
      </c>
      <c r="Q385" s="112">
        <f t="shared" ca="1" si="55"/>
        <v>0.97845152741142616</v>
      </c>
      <c r="S385" s="112">
        <f ca="1">IF(B384=0,0,IF(B385=B384,S384+M385/O385,M385/O385+1))</f>
        <v>1.1394264956675315</v>
      </c>
    </row>
    <row r="386" spans="1:19" ht="24" x14ac:dyDescent="0.25">
      <c r="A386" s="102">
        <v>383</v>
      </c>
      <c r="B386" s="102" t="str">
        <f>'Участки тепловых сетей'!B386</f>
        <v>Котёл наружного применения КСВО-1000/2 сдвоенный (2*500 кВт) п. Сатис</v>
      </c>
      <c r="C386" s="102" t="str">
        <f>'Участки тепловых сетей'!C386</f>
        <v>УТ1</v>
      </c>
      <c r="D386" s="102" t="str">
        <f>'Участки тепловых сетей'!D386</f>
        <v xml:space="preserve">УТ2 </v>
      </c>
      <c r="E386" s="102">
        <f>IF('Участки тепловых сетей'!F386="Подземная канальная или подвальная",2,IF('Участки тепловых сетей'!F386="Подземная бесканальная",2,IF('Участки тепловых сетей'!F386="Надземная",1,0)))</f>
        <v>1</v>
      </c>
      <c r="F386" s="102">
        <f t="shared" si="48"/>
        <v>0.05</v>
      </c>
      <c r="G386" s="108">
        <f ca="1">IF(B386=0,0,YEAR(TODAY())-'Участки тепловых сетей'!E386)</f>
        <v>47</v>
      </c>
      <c r="H386" s="102">
        <f>IF(B386=0,0,'Участки тепловых сетей'!H386/1000)</f>
        <v>7.2999999999999995E-2</v>
      </c>
      <c r="I386" s="102">
        <f t="shared" si="49"/>
        <v>1</v>
      </c>
      <c r="J386" s="108">
        <f>IF(B386=0,0,'Участки тепловых сетей'!G386/1000)</f>
        <v>0.1</v>
      </c>
      <c r="K386" s="108">
        <f t="shared" ca="1" si="50"/>
        <v>5.2427848623637878</v>
      </c>
      <c r="L386" s="109">
        <f t="shared" ca="1" si="51"/>
        <v>35.525207395728479</v>
      </c>
      <c r="M386" s="109">
        <f t="shared" ca="1" si="52"/>
        <v>2.5933401398881788</v>
      </c>
      <c r="N386" s="110">
        <f t="shared" si="53"/>
        <v>6.4003992435034274</v>
      </c>
      <c r="O386" s="110">
        <f t="shared" si="54"/>
        <v>0.15624025345216178</v>
      </c>
      <c r="P386" s="111">
        <f ca="1">_xlfn.MAXIFS($S$4:$S$578,$B$4:$B$578,B386)</f>
        <v>90.535028185512701</v>
      </c>
      <c r="Q386" s="112">
        <f t="shared" ca="1" si="55"/>
        <v>7.4769880673316386E-2</v>
      </c>
      <c r="S386" s="112">
        <f ca="1">IF(B385=0,0,IF(B386=B385,S385+M386/O386,M386/O386+1))</f>
        <v>17.737838765154905</v>
      </c>
    </row>
    <row r="387" spans="1:19" ht="24" x14ac:dyDescent="0.25">
      <c r="A387" s="102">
        <v>384</v>
      </c>
      <c r="B387" s="102" t="str">
        <f>'Участки тепловых сетей'!B387</f>
        <v>Котёл наружного применения КСВО-1000/2 сдвоенный (2*500 кВт) п. Сатис</v>
      </c>
      <c r="C387" s="102" t="str">
        <f>'Участки тепловых сетей'!C387</f>
        <v>УТ2</v>
      </c>
      <c r="D387" s="102" t="str">
        <f>'Участки тепловых сетей'!D387</f>
        <v xml:space="preserve">УТ3 </v>
      </c>
      <c r="E387" s="102">
        <f>IF('Участки тепловых сетей'!F387="Подземная канальная или подвальная",2,IF('Участки тепловых сетей'!F387="Подземная бесканальная",2,IF('Участки тепловых сетей'!F387="Надземная",1,0)))</f>
        <v>1</v>
      </c>
      <c r="F387" s="102">
        <f t="shared" si="48"/>
        <v>0.05</v>
      </c>
      <c r="G387" s="108">
        <f ca="1">IF(B387=0,0,YEAR(TODAY())-'Участки тепловых сетей'!E387)</f>
        <v>47</v>
      </c>
      <c r="H387" s="102">
        <f>IF(B387=0,0,'Участки тепловых сетей'!H387/1000)</f>
        <v>5.2999999999999999E-2</v>
      </c>
      <c r="I387" s="102">
        <f t="shared" si="49"/>
        <v>1</v>
      </c>
      <c r="J387" s="108">
        <f>IF(B387=0,0,'Участки тепловых сетей'!G387/1000)</f>
        <v>0.1</v>
      </c>
      <c r="K387" s="108">
        <f t="shared" ca="1" si="50"/>
        <v>5.2427848623637878</v>
      </c>
      <c r="L387" s="109">
        <f t="shared" ca="1" si="51"/>
        <v>35.525207395728479</v>
      </c>
      <c r="M387" s="109">
        <f t="shared" ca="1" si="52"/>
        <v>1.8828359919736093</v>
      </c>
      <c r="N387" s="110">
        <f t="shared" si="53"/>
        <v>6.4003992435034274</v>
      </c>
      <c r="O387" s="110">
        <f t="shared" si="54"/>
        <v>0.15624025345216178</v>
      </c>
      <c r="P387" s="111">
        <f ca="1">_xlfn.MAXIFS($S$4:$S$578,$B$4:$B$578,B387)</f>
        <v>90.535028185512701</v>
      </c>
      <c r="Q387" s="112">
        <f t="shared" ca="1" si="55"/>
        <v>0.15215797449173546</v>
      </c>
      <c r="S387" s="112">
        <f ca="1">IF(B386=0,0,IF(B387=B386,S386+M387/O387,M387/O387+1))</f>
        <v>29.788740823823819</v>
      </c>
    </row>
    <row r="388" spans="1:19" ht="24" x14ac:dyDescent="0.25">
      <c r="A388" s="102">
        <v>385</v>
      </c>
      <c r="B388" s="102" t="str">
        <f>'Участки тепловых сетей'!B388</f>
        <v>Котёл наружного применения КСВО-1000/2 сдвоенный (2*500 кВт) п. Сатис</v>
      </c>
      <c r="C388" s="102" t="str">
        <f>'Участки тепловых сетей'!C388</f>
        <v>УТ3</v>
      </c>
      <c r="D388" s="102" t="str">
        <f>'Участки тепловых сетей'!D388</f>
        <v xml:space="preserve">ул. Московская, 42 </v>
      </c>
      <c r="E388" s="102">
        <f>IF('Участки тепловых сетей'!F388="Подземная канальная или подвальная",2,IF('Участки тепловых сетей'!F388="Подземная бесканальная",2,IF('Участки тепловых сетей'!F388="Надземная",1,0)))</f>
        <v>1</v>
      </c>
      <c r="F388" s="102">
        <f t="shared" si="48"/>
        <v>0.05</v>
      </c>
      <c r="G388" s="108">
        <f ca="1">IF(B388=0,0,YEAR(TODAY())-'Участки тепловых сетей'!E388)</f>
        <v>48</v>
      </c>
      <c r="H388" s="102">
        <f>IF(B388=0,0,'Участки тепловых сетей'!H388/1000)</f>
        <v>4.8000000000000001E-2</v>
      </c>
      <c r="I388" s="102">
        <f t="shared" si="49"/>
        <v>1</v>
      </c>
      <c r="J388" s="108">
        <f>IF(B388=0,0,'Участки тепловых сетей'!G388/1000)</f>
        <v>0.1</v>
      </c>
      <c r="K388" s="108">
        <f t="shared" ca="1" si="50"/>
        <v>5.5115881903208006</v>
      </c>
      <c r="L388" s="109">
        <f t="shared" ca="1" si="51"/>
        <v>59.217480490249272</v>
      </c>
      <c r="M388" s="109">
        <f t="shared" ca="1" si="52"/>
        <v>2.8424390635319652</v>
      </c>
      <c r="N388" s="110">
        <f t="shared" si="53"/>
        <v>6.4003992435034274</v>
      </c>
      <c r="O388" s="110">
        <f t="shared" si="54"/>
        <v>0.15624025345216178</v>
      </c>
      <c r="P388" s="111">
        <f ca="1">_xlfn.MAXIFS($S$4:$S$578,$B$4:$B$578,B388)</f>
        <v>90.535028185512701</v>
      </c>
      <c r="Q388" s="112">
        <f t="shared" ca="1" si="55"/>
        <v>5.8283335700155245E-2</v>
      </c>
      <c r="S388" s="112">
        <f ca="1">IF(B387=0,0,IF(B388=B387,S387+M388/O388,M388/O388+1))</f>
        <v>47.981485655758398</v>
      </c>
    </row>
    <row r="389" spans="1:19" ht="24" x14ac:dyDescent="0.25">
      <c r="A389" s="102">
        <v>386</v>
      </c>
      <c r="B389" s="102" t="str">
        <f>'Участки тепловых сетей'!B389</f>
        <v>Котёл наружного применения КСВО-1000/2 сдвоенный (2*500 кВт) п. Сатис</v>
      </c>
      <c r="C389" s="102" t="str">
        <f>'Участки тепловых сетей'!C389</f>
        <v>УТ3</v>
      </c>
      <c r="D389" s="102" t="str">
        <f>'Участки тепловых сетей'!D389</f>
        <v xml:space="preserve">УТ4 </v>
      </c>
      <c r="E389" s="102">
        <f>IF('Участки тепловых сетей'!F389="Подземная канальная или подвальная",2,IF('Участки тепловых сетей'!F389="Подземная бесканальная",2,IF('Участки тепловых сетей'!F389="Надземная",1,0)))</f>
        <v>1</v>
      </c>
      <c r="F389" s="102">
        <f t="shared" si="48"/>
        <v>0.05</v>
      </c>
      <c r="G389" s="108">
        <f ca="1">IF(B389=0,0,YEAR(TODAY())-'Участки тепловых сетей'!E389)</f>
        <v>45</v>
      </c>
      <c r="H389" s="102">
        <f>IF(B389=0,0,'Участки тепловых сетей'!H389/1000)</f>
        <v>5.1999999999999998E-2</v>
      </c>
      <c r="I389" s="102">
        <f t="shared" si="49"/>
        <v>1</v>
      </c>
      <c r="J389" s="108">
        <f>IF(B389=0,0,'Участки тепловых сетей'!G389/1000)</f>
        <v>0.1</v>
      </c>
      <c r="K389" s="108">
        <f t="shared" ca="1" si="50"/>
        <v>4.7438679181792631</v>
      </c>
      <c r="L389" s="109">
        <f t="shared" ca="1" si="51"/>
        <v>13.947982005444068</v>
      </c>
      <c r="M389" s="109">
        <f t="shared" ca="1" si="52"/>
        <v>0.72529506428309154</v>
      </c>
      <c r="N389" s="110">
        <f t="shared" si="53"/>
        <v>6.4003992435034274</v>
      </c>
      <c r="O389" s="110">
        <f t="shared" si="54"/>
        <v>0.15624025345216178</v>
      </c>
      <c r="P389" s="111">
        <f ca="1">_xlfn.MAXIFS($S$4:$S$578,$B$4:$B$578,B389)</f>
        <v>90.535028185512701</v>
      </c>
      <c r="Q389" s="112">
        <f t="shared" ca="1" si="55"/>
        <v>0.48418168315492482</v>
      </c>
      <c r="S389" s="112">
        <f ca="1">IF(B388=0,0,IF(B389=B388,S388+M389/O389,M389/O389+1))</f>
        <v>52.623663636512667</v>
      </c>
    </row>
    <row r="390" spans="1:19" ht="24" x14ac:dyDescent="0.25">
      <c r="A390" s="102">
        <v>387</v>
      </c>
      <c r="B390" s="102" t="str">
        <f>'Участки тепловых сетей'!B390</f>
        <v>Котёл наружного применения КСВО-1000/2 сдвоенный (2*500 кВт) п. Сатис</v>
      </c>
      <c r="C390" s="102" t="str">
        <f>'Участки тепловых сетей'!C390</f>
        <v>УТ1</v>
      </c>
      <c r="D390" s="102" t="str">
        <f>'Участки тепловых сетей'!D390</f>
        <v xml:space="preserve">УТ7 </v>
      </c>
      <c r="E390" s="102">
        <f>IF('Участки тепловых сетей'!F390="Подземная канальная или подвальная",2,IF('Участки тепловых сетей'!F390="Подземная бесканальная",2,IF('Участки тепловых сетей'!F390="Надземная",1,0)))</f>
        <v>1</v>
      </c>
      <c r="F390" s="102">
        <f t="shared" si="48"/>
        <v>0.05</v>
      </c>
      <c r="G390" s="108">
        <f ca="1">IF(B390=0,0,YEAR(TODAY())-'Участки тепловых сетей'!E390)</f>
        <v>34</v>
      </c>
      <c r="H390" s="102">
        <f>IF(B390=0,0,'Участки тепловых сетей'!H390/1000)</f>
        <v>7.1999999999999995E-2</v>
      </c>
      <c r="I390" s="102">
        <f t="shared" si="49"/>
        <v>1</v>
      </c>
      <c r="J390" s="108">
        <f>IF(B390=0,0,'Участки тепловых сетей'!G390/1000)</f>
        <v>0.1</v>
      </c>
      <c r="K390" s="108">
        <f t="shared" ca="1" si="50"/>
        <v>2.7369736958636</v>
      </c>
      <c r="L390" s="109">
        <f t="shared" ca="1" si="51"/>
        <v>0.41892367348157439</v>
      </c>
      <c r="M390" s="109">
        <f t="shared" ca="1" si="52"/>
        <v>3.0162504490673352E-2</v>
      </c>
      <c r="N390" s="110">
        <f t="shared" si="53"/>
        <v>6.4003992435034274</v>
      </c>
      <c r="O390" s="110">
        <f t="shared" si="54"/>
        <v>0.15624025345216178</v>
      </c>
      <c r="P390" s="111">
        <f ca="1">_xlfn.MAXIFS($S$4:$S$578,$B$4:$B$578,B390)</f>
        <v>90.535028185512701</v>
      </c>
      <c r="Q390" s="112">
        <f t="shared" ca="1" si="55"/>
        <v>0.97028784460428041</v>
      </c>
      <c r="S390" s="112">
        <f ca="1">IF(B389=0,0,IF(B390=B389,S389+M390/O390,M390/O390+1))</f>
        <v>52.816715707436941</v>
      </c>
    </row>
    <row r="391" spans="1:19" ht="24" x14ac:dyDescent="0.25">
      <c r="A391" s="102">
        <v>388</v>
      </c>
      <c r="B391" s="102" t="str">
        <f>'Участки тепловых сетей'!B391</f>
        <v>Котёл наружного применения КСВО-1000/2 сдвоенный (2*500 кВт) п. Сатис</v>
      </c>
      <c r="C391" s="102" t="str">
        <f>'Участки тепловых сетей'!C391</f>
        <v>УТ7</v>
      </c>
      <c r="D391" s="102" t="str">
        <f>'Участки тепловых сетей'!D391</f>
        <v xml:space="preserve">УТ8 </v>
      </c>
      <c r="E391" s="102">
        <f>IF('Участки тепловых сетей'!F391="Подземная канальная или подвальная",2,IF('Участки тепловых сетей'!F391="Подземная бесканальная",2,IF('Участки тепловых сетей'!F391="Надземная",1,0)))</f>
        <v>1</v>
      </c>
      <c r="F391" s="102">
        <f t="shared" si="48"/>
        <v>0.05</v>
      </c>
      <c r="G391" s="108">
        <f ca="1">IF(B391=0,0,YEAR(TODAY())-'Участки тепловых сетей'!E391)</f>
        <v>43</v>
      </c>
      <c r="H391" s="102">
        <f>IF(B391=0,0,'Участки тепловых сетей'!H391/1000)</f>
        <v>1.4999999999999999E-2</v>
      </c>
      <c r="I391" s="102">
        <f t="shared" si="49"/>
        <v>1</v>
      </c>
      <c r="J391" s="108">
        <f>IF(B391=0,0,'Участки тепловых сетей'!G391/1000)</f>
        <v>6.9000000000000006E-2</v>
      </c>
      <c r="K391" s="108">
        <f t="shared" ca="1" si="50"/>
        <v>4.2924291985889464</v>
      </c>
      <c r="L391" s="109">
        <f t="shared" ca="1" si="51"/>
        <v>6.0900385800320809</v>
      </c>
      <c r="M391" s="109">
        <f t="shared" ca="1" si="52"/>
        <v>9.1350578700481216E-2</v>
      </c>
      <c r="N391" s="110">
        <f t="shared" si="53"/>
        <v>5.1461143813219747</v>
      </c>
      <c r="O391" s="110">
        <f t="shared" si="54"/>
        <v>0.1943213706305362</v>
      </c>
      <c r="P391" s="111">
        <f ca="1">_xlfn.MAXIFS($S$4:$S$578,$B$4:$B$578,B391)</f>
        <v>90.535028185512701</v>
      </c>
      <c r="Q391" s="112">
        <f t="shared" ca="1" si="55"/>
        <v>0.91269768243752125</v>
      </c>
      <c r="S391" s="112">
        <f ca="1">IF(B390=0,0,IF(B391=B390,S390+M391/O391,M391/O391+1))</f>
        <v>53.286816234229576</v>
      </c>
    </row>
    <row r="392" spans="1:19" ht="24" x14ac:dyDescent="0.25">
      <c r="A392" s="102">
        <v>389</v>
      </c>
      <c r="B392" s="102" t="str">
        <f>'Участки тепловых сетей'!B392</f>
        <v>Котёл наружного применения КСВО-1000/2 сдвоенный (2*500 кВт) п. Сатис</v>
      </c>
      <c r="C392" s="102" t="str">
        <f>'Участки тепловых сетей'!C392</f>
        <v>УТ8</v>
      </c>
      <c r="D392" s="102" t="str">
        <f>'Участки тепловых сетей'!D392</f>
        <v xml:space="preserve">ТК2 </v>
      </c>
      <c r="E392" s="102">
        <f>IF('Участки тепловых сетей'!F392="Подземная канальная или подвальная",2,IF('Участки тепловых сетей'!F392="Подземная бесканальная",2,IF('Участки тепловых сетей'!F392="Надземная",1,0)))</f>
        <v>2</v>
      </c>
      <c r="F392" s="102">
        <f t="shared" si="48"/>
        <v>0.05</v>
      </c>
      <c r="G392" s="108">
        <f ca="1">IF(B392=0,0,YEAR(TODAY())-'Участки тепловых сетей'!E392)</f>
        <v>43</v>
      </c>
      <c r="H392" s="102">
        <f>IF(B392=0,0,'Участки тепловых сетей'!H392/1000)</f>
        <v>5.7000000000000002E-2</v>
      </c>
      <c r="I392" s="102">
        <f t="shared" si="49"/>
        <v>1</v>
      </c>
      <c r="J392" s="108">
        <f>IF(B392=0,0,'Участки тепловых сетей'!G392/1000)</f>
        <v>6.9000000000000006E-2</v>
      </c>
      <c r="K392" s="108">
        <f t="shared" ca="1" si="50"/>
        <v>4.2924291985889464</v>
      </c>
      <c r="L392" s="109">
        <f t="shared" ca="1" si="51"/>
        <v>6.0900385800320809</v>
      </c>
      <c r="M392" s="109">
        <f t="shared" ca="1" si="52"/>
        <v>0.34713219906182863</v>
      </c>
      <c r="N392" s="110">
        <f t="shared" si="53"/>
        <v>5.1461143813219747</v>
      </c>
      <c r="O392" s="110">
        <f t="shared" si="54"/>
        <v>0.1943213706305362</v>
      </c>
      <c r="P392" s="111">
        <f ca="1">_xlfn.MAXIFS($S$4:$S$578,$B$4:$B$578,B392)</f>
        <v>90.535028185512701</v>
      </c>
      <c r="Q392" s="112">
        <f t="shared" ca="1" si="55"/>
        <v>0.70671189543246027</v>
      </c>
      <c r="S392" s="112">
        <f ca="1">IF(B391=0,0,IF(B392=B391,S391+M392/O392,M392/O392+1))</f>
        <v>55.073198236041577</v>
      </c>
    </row>
    <row r="393" spans="1:19" ht="24" x14ac:dyDescent="0.25">
      <c r="A393" s="102">
        <v>390</v>
      </c>
      <c r="B393" s="102" t="str">
        <f>'Участки тепловых сетей'!B393</f>
        <v>Котёл наружного применения КСВО-1000/2 сдвоенный (2*500 кВт) п. Сатис</v>
      </c>
      <c r="C393" s="102" t="str">
        <f>'Участки тепловых сетей'!C393</f>
        <v>УТ2</v>
      </c>
      <c r="D393" s="102" t="str">
        <f>'Участки тепловых сетей'!D393</f>
        <v xml:space="preserve">ул. Московская, 46 </v>
      </c>
      <c r="E393" s="102">
        <f>IF('Участки тепловых сетей'!F393="Подземная канальная или подвальная",2,IF('Участки тепловых сетей'!F393="Подземная бесканальная",2,IF('Участки тепловых сетей'!F393="Надземная",1,0)))</f>
        <v>1</v>
      </c>
      <c r="F393" s="102">
        <f t="shared" si="48"/>
        <v>0.05</v>
      </c>
      <c r="G393" s="108">
        <f ca="1">IF(B393=0,0,YEAR(TODAY())-'Участки тепловых сетей'!E393)</f>
        <v>48</v>
      </c>
      <c r="H393" s="102">
        <f>IF(B393=0,0,'Участки тепловых сетей'!H393/1000)</f>
        <v>1.6E-2</v>
      </c>
      <c r="I393" s="102">
        <f t="shared" si="49"/>
        <v>1</v>
      </c>
      <c r="J393" s="108">
        <f>IF(B393=0,0,'Участки тепловых сетей'!G393/1000)</f>
        <v>5.0999999999999997E-2</v>
      </c>
      <c r="K393" s="108">
        <f t="shared" ca="1" si="50"/>
        <v>5.5115881903208006</v>
      </c>
      <c r="L393" s="109">
        <f t="shared" ca="1" si="51"/>
        <v>59.217480490249272</v>
      </c>
      <c r="M393" s="109">
        <f t="shared" ca="1" si="52"/>
        <v>0.94747968784398839</v>
      </c>
      <c r="N393" s="110">
        <f t="shared" si="53"/>
        <v>4.4658198822924025</v>
      </c>
      <c r="O393" s="110">
        <f t="shared" si="54"/>
        <v>0.2239230480309202</v>
      </c>
      <c r="P393" s="111">
        <f ca="1">_xlfn.MAXIFS($S$4:$S$578,$B$4:$B$578,B393)</f>
        <v>90.535028185512701</v>
      </c>
      <c r="Q393" s="112">
        <f t="shared" ca="1" si="55"/>
        <v>0.38771696087401891</v>
      </c>
      <c r="S393" s="112">
        <f ca="1">IF(B392=0,0,IF(B393=B392,S392+M393/O393,M393/O393+1))</f>
        <v>59.30447186408346</v>
      </c>
    </row>
    <row r="394" spans="1:19" ht="24" x14ac:dyDescent="0.25">
      <c r="A394" s="102">
        <v>391</v>
      </c>
      <c r="B394" s="102" t="str">
        <f>'Участки тепловых сетей'!B394</f>
        <v>Котёл наружного применения КСВО-1000/2 сдвоенный (2*500 кВт) п. Сатис</v>
      </c>
      <c r="C394" s="102" t="str">
        <f>'Участки тепловых сетей'!C394</f>
        <v>УТ4</v>
      </c>
      <c r="D394" s="102" t="str">
        <f>'Участки тепловых сетей'!D394</f>
        <v xml:space="preserve">ул. Московская, 35 </v>
      </c>
      <c r="E394" s="102">
        <f>IF('Участки тепловых сетей'!F394="Подземная канальная или подвальная",2,IF('Участки тепловых сетей'!F394="Подземная бесканальная",2,IF('Участки тепловых сетей'!F394="Надземная",1,0)))</f>
        <v>1</v>
      </c>
      <c r="F394" s="102">
        <f t="shared" si="48"/>
        <v>0.05</v>
      </c>
      <c r="G394" s="108">
        <f ca="1">IF(B394=0,0,YEAR(TODAY())-'Участки тепловых сетей'!E394)</f>
        <v>46</v>
      </c>
      <c r="H394" s="102">
        <f>IF(B394=0,0,'Участки тепловых сетей'!H394/1000)</f>
        <v>7.3999999999999996E-2</v>
      </c>
      <c r="I394" s="102">
        <f t="shared" si="49"/>
        <v>1</v>
      </c>
      <c r="J394" s="108">
        <f>IF(B394=0,0,'Участки тепловых сетей'!G394/1000)</f>
        <v>5.0999999999999997E-2</v>
      </c>
      <c r="K394" s="108">
        <f t="shared" ca="1" si="50"/>
        <v>4.9870912274073591</v>
      </c>
      <c r="L394" s="109">
        <f t="shared" ca="1" si="51"/>
        <v>21.950577009860076</v>
      </c>
      <c r="M394" s="109">
        <f t="shared" ca="1" si="52"/>
        <v>1.6243426987296457</v>
      </c>
      <c r="N394" s="110">
        <f t="shared" si="53"/>
        <v>4.4658198822924025</v>
      </c>
      <c r="O394" s="110">
        <f t="shared" si="54"/>
        <v>0.2239230480309202</v>
      </c>
      <c r="P394" s="111">
        <f ca="1">_xlfn.MAXIFS($S$4:$S$578,$B$4:$B$578,B394)</f>
        <v>90.535028185512701</v>
      </c>
      <c r="Q394" s="112">
        <f t="shared" ca="1" si="55"/>
        <v>0.19704114804512327</v>
      </c>
      <c r="S394" s="112">
        <f ca="1">IF(B393=0,0,IF(B394=B393,S393+M394/O394,M394/O394+1))</f>
        <v>66.558493783726817</v>
      </c>
    </row>
    <row r="395" spans="1:19" ht="24" x14ac:dyDescent="0.25">
      <c r="A395" s="102">
        <v>392</v>
      </c>
      <c r="B395" s="102" t="str">
        <f>'Участки тепловых сетей'!B395</f>
        <v>Котёл наружного применения КСВО-1000/2 сдвоенный (2*500 кВт) п. Сатис</v>
      </c>
      <c r="C395" s="102" t="str">
        <f>'Участки тепловых сетей'!C395</f>
        <v>УТ4</v>
      </c>
      <c r="D395" s="102" t="str">
        <f>'Участки тепловых сетей'!D395</f>
        <v xml:space="preserve">УТ5 </v>
      </c>
      <c r="E395" s="102">
        <f>IF('Участки тепловых сетей'!F395="Подземная канальная или подвальная",2,IF('Участки тепловых сетей'!F395="Подземная бесканальная",2,IF('Участки тепловых сетей'!F395="Надземная",1,0)))</f>
        <v>1</v>
      </c>
      <c r="F395" s="102">
        <f t="shared" si="48"/>
        <v>0.05</v>
      </c>
      <c r="G395" s="108">
        <f ca="1">IF(B395=0,0,YEAR(TODAY())-'Участки тепловых сетей'!E395)</f>
        <v>45</v>
      </c>
      <c r="H395" s="102">
        <f>IF(B395=0,0,'Участки тепловых сетей'!H395/1000)</f>
        <v>6.0000000000000001E-3</v>
      </c>
      <c r="I395" s="102">
        <f t="shared" si="49"/>
        <v>1</v>
      </c>
      <c r="J395" s="108">
        <f>IF(B395=0,0,'Участки тепловых сетей'!G395/1000)</f>
        <v>5.0999999999999997E-2</v>
      </c>
      <c r="K395" s="108">
        <f t="shared" ca="1" si="50"/>
        <v>4.7438679181792631</v>
      </c>
      <c r="L395" s="109">
        <f t="shared" ca="1" si="51"/>
        <v>13.947982005444068</v>
      </c>
      <c r="M395" s="109">
        <f t="shared" ca="1" si="52"/>
        <v>8.3687892032664413E-2</v>
      </c>
      <c r="N395" s="110">
        <f t="shared" si="53"/>
        <v>4.4658198822924025</v>
      </c>
      <c r="O395" s="110">
        <f t="shared" si="54"/>
        <v>0.2239230480309202</v>
      </c>
      <c r="P395" s="111">
        <f ca="1">_xlfn.MAXIFS($S$4:$S$578,$B$4:$B$578,B395)</f>
        <v>90.535028185512701</v>
      </c>
      <c r="Q395" s="112">
        <f t="shared" ca="1" si="55"/>
        <v>0.91971826270176382</v>
      </c>
      <c r="S395" s="112">
        <f ca="1">IF(B394=0,0,IF(B395=B394,S394+M395/O395,M395/O395+1))</f>
        <v>66.932228835873431</v>
      </c>
    </row>
    <row r="396" spans="1:19" ht="24" x14ac:dyDescent="0.25">
      <c r="A396" s="102">
        <v>393</v>
      </c>
      <c r="B396" s="102" t="str">
        <f>'Участки тепловых сетей'!B396</f>
        <v>Котёл наружного применения КСВО-1000/2 сдвоенный (2*500 кВт) п. Сатис</v>
      </c>
      <c r="C396" s="102" t="str">
        <f>'Участки тепловых сетей'!C396</f>
        <v>УТ5</v>
      </c>
      <c r="D396" s="102" t="str">
        <f>'Участки тепловых сетей'!D396</f>
        <v xml:space="preserve">ул. Московская, 37 </v>
      </c>
      <c r="E396" s="102">
        <f>IF('Участки тепловых сетей'!F396="Подземная канальная или подвальная",2,IF('Участки тепловых сетей'!F396="Подземная бесканальная",2,IF('Участки тепловых сетей'!F396="Надземная",1,0)))</f>
        <v>1</v>
      </c>
      <c r="F396" s="102">
        <f t="shared" si="48"/>
        <v>0.05</v>
      </c>
      <c r="G396" s="108">
        <f ca="1">IF(B396=0,0,YEAR(TODAY())-'Участки тепловых сетей'!E396)</f>
        <v>34</v>
      </c>
      <c r="H396" s="102">
        <f>IF(B396=0,0,'Участки тепловых сетей'!H396/1000)</f>
        <v>2.5000000000000001E-2</v>
      </c>
      <c r="I396" s="102">
        <f t="shared" si="49"/>
        <v>1</v>
      </c>
      <c r="J396" s="108">
        <f>IF(B396=0,0,'Участки тепловых сетей'!G396/1000)</f>
        <v>5.0999999999999997E-2</v>
      </c>
      <c r="K396" s="108">
        <f t="shared" ca="1" si="50"/>
        <v>2.7369736958636</v>
      </c>
      <c r="L396" s="109">
        <f t="shared" ca="1" si="51"/>
        <v>0.41892367348157439</v>
      </c>
      <c r="M396" s="109">
        <f t="shared" ca="1" si="52"/>
        <v>1.047309183703936E-2</v>
      </c>
      <c r="N396" s="110">
        <f t="shared" si="53"/>
        <v>4.4658198822924025</v>
      </c>
      <c r="O396" s="110">
        <f t="shared" si="54"/>
        <v>0.2239230480309202</v>
      </c>
      <c r="P396" s="111">
        <f ca="1">_xlfn.MAXIFS($S$4:$S$578,$B$4:$B$578,B396)</f>
        <v>90.535028185512701</v>
      </c>
      <c r="Q396" s="112">
        <f t="shared" ca="1" si="55"/>
        <v>0.98958156003152975</v>
      </c>
      <c r="S396" s="112">
        <f ca="1">IF(B395=0,0,IF(B396=B395,S395+M396/O396,M396/O396+1))</f>
        <v>66.97899977762836</v>
      </c>
    </row>
    <row r="397" spans="1:19" ht="24" x14ac:dyDescent="0.25">
      <c r="A397" s="102">
        <v>394</v>
      </c>
      <c r="B397" s="102" t="str">
        <f>'Участки тепловых сетей'!B397</f>
        <v>Котёл наружного применения КСВО-1000/2 сдвоенный (2*500 кВт) п. Сатис</v>
      </c>
      <c r="C397" s="102" t="str">
        <f>'Участки тепловых сетей'!C397</f>
        <v>УТ5</v>
      </c>
      <c r="D397" s="102" t="str">
        <f>'Участки тепловых сетей'!D397</f>
        <v xml:space="preserve">УТ6 </v>
      </c>
      <c r="E397" s="102">
        <f>IF('Участки тепловых сетей'!F397="Подземная канальная или подвальная",2,IF('Участки тепловых сетей'!F397="Подземная бесканальная",2,IF('Участки тепловых сетей'!F397="Надземная",1,0)))</f>
        <v>1</v>
      </c>
      <c r="F397" s="102">
        <f t="shared" ref="F397:F460" si="56">IF(B397=0,0,0.05)</f>
        <v>0.05</v>
      </c>
      <c r="G397" s="108">
        <f ca="1">IF(B397=0,0,YEAR(TODAY())-'Участки тепловых сетей'!E397)</f>
        <v>44</v>
      </c>
      <c r="H397" s="102">
        <f>IF(B397=0,0,'Участки тепловых сетей'!H397/1000)</f>
        <v>0.05</v>
      </c>
      <c r="I397" s="102">
        <f t="shared" ref="I397:I460" si="57">IF(B397=0,0,(IF(J397&lt;0.3,1,IF(J397&lt;0.6,1.5,IF(J397=0.6,2,IF(J397&lt;1.4,3,0))))))</f>
        <v>1</v>
      </c>
      <c r="J397" s="108">
        <f>IF(B397=0,0,'Участки тепловых сетей'!G397/1000)</f>
        <v>5.0999999999999997E-2</v>
      </c>
      <c r="K397" s="108">
        <f t="shared" ref="K397:K460" ca="1" si="58">IF(B397=0,0,IF(G397&gt;17,0.5*EXP(G397/20),IF(G397&gt;3,1,0.8)))</f>
        <v>4.512506749717061</v>
      </c>
      <c r="L397" s="109">
        <f t="shared" ref="L397:L460" ca="1" si="59">IF(B397=0,0,F397*(0.1*G397)^(K397-1))</f>
        <v>9.1012673845597813</v>
      </c>
      <c r="M397" s="109">
        <f t="shared" ref="M397:M460" ca="1" si="60">IF(B397=0,0,L397*H397)</f>
        <v>0.45506336922798907</v>
      </c>
      <c r="N397" s="110">
        <f t="shared" ref="N397:N460" si="61">IF(B397=0,0,2.91*(1+((20.89+((-1.88)*I397))*J397^(1.2))))</f>
        <v>4.4658198822924025</v>
      </c>
      <c r="O397" s="110">
        <f t="shared" ref="O397:O460" si="62">IF(B397=0,0,1/N397)</f>
        <v>0.2239230480309202</v>
      </c>
      <c r="P397" s="111">
        <f ca="1">_xlfn.MAXIFS($S$4:$S$578,$B$4:$B$578,B397)</f>
        <v>90.535028185512701</v>
      </c>
      <c r="Q397" s="112">
        <f t="shared" ref="Q397:Q460" ca="1" si="63">IF(B397=0,0,EXP(-M397))</f>
        <v>0.63440776474413652</v>
      </c>
      <c r="S397" s="112">
        <f ca="1">IF(B396=0,0,IF(B397=B396,S396+M397/O397,M397/O397+1))</f>
        <v>69.011230819629688</v>
      </c>
    </row>
    <row r="398" spans="1:19" ht="24" x14ac:dyDescent="0.25">
      <c r="A398" s="102">
        <v>395</v>
      </c>
      <c r="B398" s="102" t="str">
        <f>'Участки тепловых сетей'!B398</f>
        <v>Котёл наружного применения КСВО-1000/2 сдвоенный (2*500 кВт) п. Сатис</v>
      </c>
      <c r="C398" s="102" t="str">
        <f>'Участки тепловых сетей'!C398</f>
        <v>Котёл наружного применения КСВО-1000/2 сдвоенный (2*500 кВт) п.Сатис</v>
      </c>
      <c r="D398" s="102" t="str">
        <f>'Участки тепловых сетей'!D398</f>
        <v xml:space="preserve">ТК1 </v>
      </c>
      <c r="E398" s="102">
        <f>IF('Участки тепловых сетей'!F398="Подземная канальная или подвальная",2,IF('Участки тепловых сетей'!F398="Подземная бесканальная",2,IF('Участки тепловых сетей'!F398="Надземная",1,0)))</f>
        <v>2</v>
      </c>
      <c r="F398" s="102">
        <f t="shared" si="56"/>
        <v>0.05</v>
      </c>
      <c r="G398" s="108">
        <f ca="1">IF(B398=0,0,YEAR(TODAY())-'Участки тепловых сетей'!E398)</f>
        <v>45</v>
      </c>
      <c r="H398" s="102">
        <f>IF(B398=0,0,'Участки тепловых сетей'!H398/1000)</f>
        <v>6.2E-2</v>
      </c>
      <c r="I398" s="102">
        <f t="shared" si="57"/>
        <v>1</v>
      </c>
      <c r="J398" s="108">
        <f>IF(B398=0,0,'Участки тепловых сетей'!G398/1000)</f>
        <v>5.0999999999999997E-2</v>
      </c>
      <c r="K398" s="108">
        <f t="shared" ca="1" si="58"/>
        <v>4.7438679181792631</v>
      </c>
      <c r="L398" s="109">
        <f t="shared" ca="1" si="59"/>
        <v>13.947982005444068</v>
      </c>
      <c r="M398" s="109">
        <f t="shared" ca="1" si="60"/>
        <v>0.86477488433753225</v>
      </c>
      <c r="N398" s="110">
        <f t="shared" si="61"/>
        <v>4.4658198822924025</v>
      </c>
      <c r="O398" s="110">
        <f t="shared" si="62"/>
        <v>0.2239230480309202</v>
      </c>
      <c r="P398" s="111">
        <f ca="1">_xlfn.MAXIFS($S$4:$S$578,$B$4:$B$578,B398)</f>
        <v>90.535028185512701</v>
      </c>
      <c r="Q398" s="112">
        <f t="shared" ca="1" si="63"/>
        <v>0.4211463485961523</v>
      </c>
      <c r="S398" s="112">
        <f ca="1">IF(B397=0,0,IF(B398=B397,S397+M398/O398,M398/O398+1))</f>
        <v>72.873159691811352</v>
      </c>
    </row>
    <row r="399" spans="1:19" ht="24" x14ac:dyDescent="0.25">
      <c r="A399" s="102">
        <v>396</v>
      </c>
      <c r="B399" s="102" t="str">
        <f>'Участки тепловых сетей'!B399</f>
        <v>Котёл наружного применения КСВО-1000/2 сдвоенный (2*500 кВт) п. Сатис</v>
      </c>
      <c r="C399" s="102" t="str">
        <f>'Участки тепловых сетей'!C399</f>
        <v>ТК1</v>
      </c>
      <c r="D399" s="102" t="str">
        <f>'Участки тепловых сетей'!D399</f>
        <v xml:space="preserve">ул. Московская, 44 </v>
      </c>
      <c r="E399" s="102">
        <f>IF('Участки тепловых сетей'!F399="Подземная канальная или подвальная",2,IF('Участки тепловых сетей'!F399="Подземная бесканальная",2,IF('Участки тепловых сетей'!F399="Надземная",1,0)))</f>
        <v>2</v>
      </c>
      <c r="F399" s="102">
        <f t="shared" si="56"/>
        <v>0.05</v>
      </c>
      <c r="G399" s="108">
        <f ca="1">IF(B399=0,0,YEAR(TODAY())-'Участки тепловых сетей'!E399)</f>
        <v>47</v>
      </c>
      <c r="H399" s="102">
        <f>IF(B399=0,0,'Участки тепловых сетей'!H399/1000)</f>
        <v>6.2E-2</v>
      </c>
      <c r="I399" s="102">
        <f t="shared" si="57"/>
        <v>1</v>
      </c>
      <c r="J399" s="108">
        <f>IF(B399=0,0,'Участки тепловых сетей'!G399/1000)</f>
        <v>5.0999999999999997E-2</v>
      </c>
      <c r="K399" s="108">
        <f t="shared" ca="1" si="58"/>
        <v>5.2427848623637878</v>
      </c>
      <c r="L399" s="109">
        <f t="shared" ca="1" si="59"/>
        <v>35.525207395728479</v>
      </c>
      <c r="M399" s="109">
        <f t="shared" ca="1" si="60"/>
        <v>2.2025628585351655</v>
      </c>
      <c r="N399" s="110">
        <f t="shared" si="61"/>
        <v>4.4658198822924025</v>
      </c>
      <c r="O399" s="110">
        <f t="shared" si="62"/>
        <v>0.2239230480309202</v>
      </c>
      <c r="P399" s="111">
        <f ca="1">_xlfn.MAXIFS($S$4:$S$578,$B$4:$B$578,B399)</f>
        <v>90.535028185512701</v>
      </c>
      <c r="Q399" s="112">
        <f t="shared" ca="1" si="63"/>
        <v>0.11051954912261655</v>
      </c>
      <c r="S399" s="112">
        <f ca="1">IF(B398=0,0,IF(B399=B398,S398+M399/O399,M399/O399+1))</f>
        <v>82.709408697456482</v>
      </c>
    </row>
    <row r="400" spans="1:19" ht="24" x14ac:dyDescent="0.25">
      <c r="A400" s="102">
        <v>397</v>
      </c>
      <c r="B400" s="102" t="str">
        <f>'Участки тепловых сетей'!B400</f>
        <v>Котёл наружного применения КСВО-1000/2 сдвоенный (2*500 кВт) п. Сатис</v>
      </c>
      <c r="C400" s="102" t="str">
        <f>'Участки тепловых сетей'!C400</f>
        <v>УТ7</v>
      </c>
      <c r="D400" s="102" t="str">
        <f>'Участки тепловых сетей'!D400</f>
        <v xml:space="preserve">ул. Московская, 39 </v>
      </c>
      <c r="E400" s="102">
        <f>IF('Участки тепловых сетей'!F400="Подземная канальная или подвальная",2,IF('Участки тепловых сетей'!F400="Подземная бесканальная",2,IF('Участки тепловых сетей'!F400="Надземная",1,0)))</f>
        <v>2</v>
      </c>
      <c r="F400" s="102">
        <f t="shared" si="56"/>
        <v>0.05</v>
      </c>
      <c r="G400" s="108">
        <f ca="1">IF(B400=0,0,YEAR(TODAY())-'Участки тепловых сетей'!E400)</f>
        <v>35</v>
      </c>
      <c r="H400" s="102">
        <f>IF(B400=0,0,'Участки тепловых сетей'!H400/1000)</f>
        <v>2.4E-2</v>
      </c>
      <c r="I400" s="102">
        <f t="shared" si="57"/>
        <v>1</v>
      </c>
      <c r="J400" s="108">
        <f>IF(B400=0,0,'Участки тепловых сетей'!G400/1000)</f>
        <v>5.0999999999999997E-2</v>
      </c>
      <c r="K400" s="108">
        <f t="shared" ca="1" si="58"/>
        <v>2.8773013380028654</v>
      </c>
      <c r="L400" s="109">
        <f t="shared" ca="1" si="59"/>
        <v>0.52523017883607825</v>
      </c>
      <c r="M400" s="109">
        <f t="shared" ca="1" si="60"/>
        <v>1.2605524292065878E-2</v>
      </c>
      <c r="N400" s="110">
        <f t="shared" si="61"/>
        <v>4.4658198822924025</v>
      </c>
      <c r="O400" s="110">
        <f t="shared" si="62"/>
        <v>0.2239230480309202</v>
      </c>
      <c r="P400" s="111">
        <f ca="1">_xlfn.MAXIFS($S$4:$S$578,$B$4:$B$578,B400)</f>
        <v>90.535028185512701</v>
      </c>
      <c r="Q400" s="112">
        <f t="shared" ca="1" si="63"/>
        <v>0.98747359254395606</v>
      </c>
      <c r="S400" s="112">
        <f ca="1">IF(B399=0,0,IF(B400=B399,S399+M400/O400,M400/O400+1))</f>
        <v>82.765702698466711</v>
      </c>
    </row>
    <row r="401" spans="1:19" ht="24" x14ac:dyDescent="0.25">
      <c r="A401" s="102">
        <v>398</v>
      </c>
      <c r="B401" s="102" t="str">
        <f>'Участки тепловых сетей'!B401</f>
        <v>Котёл наружного применения КСВО-1000/2 сдвоенный (2*500 кВт) п. Сатис</v>
      </c>
      <c r="C401" s="102" t="str">
        <f>'Участки тепловых сетей'!C401</f>
        <v>ТК2</v>
      </c>
      <c r="D401" s="102" t="str">
        <f>'Участки тепловых сетей'!D401</f>
        <v xml:space="preserve">ул. Московская, 41 </v>
      </c>
      <c r="E401" s="102">
        <f>IF('Участки тепловых сетей'!F401="Подземная канальная или подвальная",2,IF('Участки тепловых сетей'!F401="Подземная бесканальная",2,IF('Участки тепловых сетей'!F401="Надземная",1,0)))</f>
        <v>2</v>
      </c>
      <c r="F401" s="102">
        <f t="shared" si="56"/>
        <v>0.05</v>
      </c>
      <c r="G401" s="108">
        <f ca="1">IF(B401=0,0,YEAR(TODAY())-'Участки тепловых сетей'!E401)</f>
        <v>28</v>
      </c>
      <c r="H401" s="102">
        <f>IF(B401=0,0,'Участки тепловых сетей'!H401/1000)</f>
        <v>5.1999999999999998E-2</v>
      </c>
      <c r="I401" s="102">
        <f t="shared" si="57"/>
        <v>1</v>
      </c>
      <c r="J401" s="108">
        <f>IF(B401=0,0,'Участки тепловых сетей'!G401/1000)</f>
        <v>5.0999999999999997E-2</v>
      </c>
      <c r="K401" s="108">
        <f t="shared" ca="1" si="58"/>
        <v>2.0275999834223373</v>
      </c>
      <c r="L401" s="109">
        <f t="shared" ca="1" si="59"/>
        <v>0.14403551504940912</v>
      </c>
      <c r="M401" s="109">
        <f t="shared" ca="1" si="60"/>
        <v>7.4898467825692738E-3</v>
      </c>
      <c r="N401" s="110">
        <f t="shared" si="61"/>
        <v>4.4658198822924025</v>
      </c>
      <c r="O401" s="110">
        <f t="shared" si="62"/>
        <v>0.2239230480309202</v>
      </c>
      <c r="P401" s="111">
        <f ca="1">_xlfn.MAXIFS($S$4:$S$578,$B$4:$B$578,B401)</f>
        <v>90.535028185512701</v>
      </c>
      <c r="Q401" s="112">
        <f t="shared" ca="1" si="63"/>
        <v>0.992538132223444</v>
      </c>
      <c r="S401" s="112">
        <f ca="1">IF(B400=0,0,IF(B401=B400,S400+M401/O401,M401/O401+1))</f>
        <v>82.799151005143628</v>
      </c>
    </row>
    <row r="402" spans="1:19" ht="24" x14ac:dyDescent="0.25">
      <c r="A402" s="102">
        <v>399</v>
      </c>
      <c r="B402" s="102" t="str">
        <f>'Участки тепловых сетей'!B402</f>
        <v>Котёл наружного применения КСВО-1000/2 сдвоенный (2*500 кВт) п. Сатис</v>
      </c>
      <c r="C402" s="102" t="str">
        <f>'Участки тепловых сетей'!C402</f>
        <v>ТК2</v>
      </c>
      <c r="D402" s="102" t="str">
        <f>'Участки тепловых сетей'!D402</f>
        <v xml:space="preserve">ул. Московская, 40 </v>
      </c>
      <c r="E402" s="102">
        <f>IF('Участки тепловых сетей'!F402="Подземная канальная или подвальная",2,IF('Участки тепловых сетей'!F402="Подземная бесканальная",2,IF('Участки тепловых сетей'!F402="Надземная",1,0)))</f>
        <v>2</v>
      </c>
      <c r="F402" s="102">
        <f t="shared" si="56"/>
        <v>0.05</v>
      </c>
      <c r="G402" s="108">
        <f ca="1">IF(B402=0,0,YEAR(TODAY())-'Участки тепловых сетей'!E402)</f>
        <v>43</v>
      </c>
      <c r="H402" s="102">
        <f>IF(B402=0,0,'Участки тепловых сетей'!H402/1000)</f>
        <v>2.5000000000000001E-2</v>
      </c>
      <c r="I402" s="102">
        <f t="shared" si="57"/>
        <v>1</v>
      </c>
      <c r="J402" s="108">
        <f>IF(B402=0,0,'Участки тепловых сетей'!G402/1000)</f>
        <v>5.0999999999999997E-2</v>
      </c>
      <c r="K402" s="108">
        <f t="shared" ca="1" si="58"/>
        <v>4.2924291985889464</v>
      </c>
      <c r="L402" s="109">
        <f t="shared" ca="1" si="59"/>
        <v>6.0900385800320809</v>
      </c>
      <c r="M402" s="109">
        <f t="shared" ca="1" si="60"/>
        <v>0.15225096450080203</v>
      </c>
      <c r="N402" s="110">
        <f t="shared" si="61"/>
        <v>4.4658198822924025</v>
      </c>
      <c r="O402" s="110">
        <f t="shared" si="62"/>
        <v>0.2239230480309202</v>
      </c>
      <c r="P402" s="111">
        <f ca="1">_xlfn.MAXIFS($S$4:$S$578,$B$4:$B$578,B402)</f>
        <v>90.535028185512701</v>
      </c>
      <c r="Q402" s="112">
        <f t="shared" ca="1" si="63"/>
        <v>0.85877273222469674</v>
      </c>
      <c r="S402" s="112">
        <f ca="1">IF(B401=0,0,IF(B402=B401,S401+M402/O402,M402/O402+1))</f>
        <v>83.479076389509501</v>
      </c>
    </row>
    <row r="403" spans="1:19" ht="24" x14ac:dyDescent="0.25">
      <c r="A403" s="102">
        <v>400</v>
      </c>
      <c r="B403" s="102" t="str">
        <f>'Участки тепловых сетей'!B403</f>
        <v>Котёл наружного применения КСВО-1000/2 сдвоенный (2*500 кВт) п. Сатис</v>
      </c>
      <c r="C403" s="102" t="str">
        <f>'Участки тепловых сетей'!C403</f>
        <v>ТК1</v>
      </c>
      <c r="D403" s="102" t="str">
        <f>'Участки тепловых сетей'!D403</f>
        <v xml:space="preserve">ул. Московская, 48 </v>
      </c>
      <c r="E403" s="102">
        <f>IF('Участки тепловых сетей'!F403="Подземная канальная или подвальная",2,IF('Участки тепловых сетей'!F403="Подземная бесканальная",2,IF('Участки тепловых сетей'!F403="Надземная",1,0)))</f>
        <v>2</v>
      </c>
      <c r="F403" s="102">
        <f t="shared" si="56"/>
        <v>0.05</v>
      </c>
      <c r="G403" s="108">
        <f ca="1">IF(B403=0,0,YEAR(TODAY())-'Участки тепловых сетей'!E403)</f>
        <v>48</v>
      </c>
      <c r="H403" s="102">
        <f>IF(B403=0,0,'Участки тепловых сетей'!H403/1000)</f>
        <v>2.9000000000000001E-2</v>
      </c>
      <c r="I403" s="102">
        <f t="shared" si="57"/>
        <v>1</v>
      </c>
      <c r="J403" s="108">
        <f>IF(B403=0,0,'Участки тепловых сетей'!G403/1000)</f>
        <v>3.2000000000000001E-2</v>
      </c>
      <c r="K403" s="108">
        <f t="shared" ca="1" si="58"/>
        <v>5.5115881903208006</v>
      </c>
      <c r="L403" s="109">
        <f t="shared" ca="1" si="59"/>
        <v>59.217480490249272</v>
      </c>
      <c r="M403" s="109">
        <f t="shared" ca="1" si="60"/>
        <v>1.7173069342172289</v>
      </c>
      <c r="N403" s="110">
        <f t="shared" si="61"/>
        <v>3.7993138988372586</v>
      </c>
      <c r="O403" s="110">
        <f t="shared" si="62"/>
        <v>0.26320541724810886</v>
      </c>
      <c r="P403" s="111">
        <f ca="1">_xlfn.MAXIFS($S$4:$S$578,$B$4:$B$578,B403)</f>
        <v>90.535028185512701</v>
      </c>
      <c r="Q403" s="112">
        <f t="shared" ca="1" si="63"/>
        <v>0.17954903475845968</v>
      </c>
      <c r="S403" s="112">
        <f ca="1">IF(B402=0,0,IF(B403=B402,S402+M403/O403,M403/O403+1))</f>
        <v>90.003664493250625</v>
      </c>
    </row>
    <row r="404" spans="1:19" ht="24" x14ac:dyDescent="0.25">
      <c r="A404" s="102">
        <v>401</v>
      </c>
      <c r="B404" s="102" t="str">
        <f>'Участки тепловых сетей'!B404</f>
        <v>Котёл наружного применения КСВО-1000/2 сдвоенный (2*500 кВт) п. Сатис</v>
      </c>
      <c r="C404" s="102" t="str">
        <f>'Участки тепловых сетей'!C404</f>
        <v>УТ5</v>
      </c>
      <c r="D404" s="102" t="str">
        <f>'Участки тепловых сетей'!D404</f>
        <v xml:space="preserve">ул. Московская, 37А </v>
      </c>
      <c r="E404" s="102">
        <f>IF('Участки тепловых сетей'!F404="Подземная канальная или подвальная",2,IF('Участки тепловых сетей'!F404="Подземная бесканальная",2,IF('Участки тепловых сетей'!F404="Надземная",1,0)))</f>
        <v>1</v>
      </c>
      <c r="F404" s="102">
        <f t="shared" si="56"/>
        <v>0.05</v>
      </c>
      <c r="G404" s="108">
        <f ca="1">IF(B404=0,0,YEAR(TODAY())-'Участки тепловых сетей'!E404)</f>
        <v>37</v>
      </c>
      <c r="H404" s="102">
        <f>IF(B404=0,0,'Участки тепловых сетей'!H404/1000)</f>
        <v>0.06</v>
      </c>
      <c r="I404" s="102">
        <f t="shared" si="57"/>
        <v>1</v>
      </c>
      <c r="J404" s="108">
        <f>IF(B404=0,0,'Участки тепловых сетей'!G404/1000)</f>
        <v>2.1000000000000001E-2</v>
      </c>
      <c r="K404" s="108">
        <f t="shared" ca="1" si="58"/>
        <v>3.179909761300916</v>
      </c>
      <c r="L404" s="109">
        <f t="shared" ca="1" si="59"/>
        <v>0.86616072845063563</v>
      </c>
      <c r="M404" s="109">
        <f t="shared" ca="1" si="60"/>
        <v>5.1969643707038139E-2</v>
      </c>
      <c r="N404" s="110">
        <f t="shared" si="61"/>
        <v>3.4464611293461251</v>
      </c>
      <c r="O404" s="110">
        <f t="shared" si="62"/>
        <v>0.2901526993834756</v>
      </c>
      <c r="P404" s="111">
        <f ca="1">_xlfn.MAXIFS($S$4:$S$578,$B$4:$B$578,B404)</f>
        <v>90.535028185512701</v>
      </c>
      <c r="Q404" s="112">
        <f t="shared" ca="1" si="63"/>
        <v>0.94935768538549847</v>
      </c>
      <c r="S404" s="112">
        <f ca="1">IF(B403=0,0,IF(B404=B403,S403+M404/O404,M404/O404+1))</f>
        <v>90.182775850192897</v>
      </c>
    </row>
    <row r="405" spans="1:19" ht="24" x14ac:dyDescent="0.25">
      <c r="A405" s="102">
        <v>402</v>
      </c>
      <c r="B405" s="102" t="str">
        <f>'Участки тепловых сетей'!B405</f>
        <v>Котёл наружного применения КСВО-1000/2 сдвоенный (2*500 кВт) п. Сатис</v>
      </c>
      <c r="C405" s="102" t="str">
        <f>'Участки тепловых сетей'!C405</f>
        <v>УТ6</v>
      </c>
      <c r="D405" s="102" t="str">
        <f>'Участки тепловых сетей'!D405</f>
        <v xml:space="preserve">ул. Московская, 36 </v>
      </c>
      <c r="E405" s="102">
        <f>IF('Участки тепловых сетей'!F405="Подземная канальная или подвальная",2,IF('Участки тепловых сетей'!F405="Подземная бесканальная",2,IF('Участки тепловых сетей'!F405="Надземная",1,0)))</f>
        <v>1</v>
      </c>
      <c r="F405" s="102">
        <f t="shared" si="56"/>
        <v>0.05</v>
      </c>
      <c r="G405" s="108">
        <f ca="1">IF(B405=0,0,YEAR(TODAY())-'Участки тепловых сетей'!E405)</f>
        <v>37</v>
      </c>
      <c r="H405" s="102">
        <f>IF(B405=0,0,'Участки тепловых сетей'!H405/1000)</f>
        <v>4.8000000000000001E-2</v>
      </c>
      <c r="I405" s="102">
        <f t="shared" si="57"/>
        <v>1</v>
      </c>
      <c r="J405" s="108">
        <f>IF(B405=0,0,'Участки тепловых сетей'!G405/1000)</f>
        <v>2.1000000000000001E-2</v>
      </c>
      <c r="K405" s="108">
        <f t="shared" ca="1" si="58"/>
        <v>3.179909761300916</v>
      </c>
      <c r="L405" s="109">
        <f t="shared" ca="1" si="59"/>
        <v>0.86616072845063563</v>
      </c>
      <c r="M405" s="109">
        <f t="shared" ca="1" si="60"/>
        <v>4.1575714965630513E-2</v>
      </c>
      <c r="N405" s="110">
        <f t="shared" si="61"/>
        <v>3.4464611293461251</v>
      </c>
      <c r="O405" s="110">
        <f t="shared" si="62"/>
        <v>0.2901526993834756</v>
      </c>
      <c r="P405" s="111">
        <f ca="1">_xlfn.MAXIFS($S$4:$S$578,$B$4:$B$578,B405)</f>
        <v>90.535028185512701</v>
      </c>
      <c r="Q405" s="112">
        <f t="shared" ca="1" si="63"/>
        <v>0.95927670098930773</v>
      </c>
      <c r="S405" s="112">
        <f ca="1">IF(B404=0,0,IF(B405=B404,S404+M405/O405,M405/O405+1))</f>
        <v>90.326064935746714</v>
      </c>
    </row>
    <row r="406" spans="1:19" ht="24" x14ac:dyDescent="0.25">
      <c r="A406" s="102">
        <v>403</v>
      </c>
      <c r="B406" s="102" t="str">
        <f>'Участки тепловых сетей'!B406</f>
        <v>Котёл наружного применения КСВО-1000/2 сдвоенный (2*500 кВт) п. Сатис</v>
      </c>
      <c r="C406" s="102" t="str">
        <f>'Участки тепловых сетей'!C406</f>
        <v>УТ6</v>
      </c>
      <c r="D406" s="102" t="str">
        <f>'Участки тепловых сетей'!D406</f>
        <v xml:space="preserve">ул. Московская, 9 </v>
      </c>
      <c r="E406" s="102">
        <f>IF('Участки тепловых сетей'!F406="Подземная канальная или подвальная",2,IF('Участки тепловых сетей'!F406="Подземная бесканальная",2,IF('Участки тепловых сетей'!F406="Надземная",1,0)))</f>
        <v>2</v>
      </c>
      <c r="F406" s="102">
        <f t="shared" si="56"/>
        <v>0.05</v>
      </c>
      <c r="G406" s="108">
        <f ca="1">IF(B406=0,0,YEAR(TODAY())-'Участки тепловых сетей'!E406)</f>
        <v>37</v>
      </c>
      <c r="H406" s="102">
        <f>IF(B406=0,0,'Участки тепловых сетей'!H406/1000)</f>
        <v>7.0000000000000007E-2</v>
      </c>
      <c r="I406" s="102">
        <f t="shared" si="57"/>
        <v>1</v>
      </c>
      <c r="J406" s="108">
        <f>IF(B406=0,0,'Участки тепловых сетей'!G406/1000)</f>
        <v>2.1000000000000001E-2</v>
      </c>
      <c r="K406" s="108">
        <f t="shared" ca="1" si="58"/>
        <v>3.179909761300916</v>
      </c>
      <c r="L406" s="109">
        <f t="shared" ca="1" si="59"/>
        <v>0.86616072845063563</v>
      </c>
      <c r="M406" s="109">
        <f t="shared" ca="1" si="60"/>
        <v>6.0631250991544497E-2</v>
      </c>
      <c r="N406" s="110">
        <f t="shared" si="61"/>
        <v>3.4464611293461251</v>
      </c>
      <c r="O406" s="110">
        <f t="shared" si="62"/>
        <v>0.2901526993834756</v>
      </c>
      <c r="P406" s="111">
        <f ca="1">_xlfn.MAXIFS($S$4:$S$578,$B$4:$B$578,B406)</f>
        <v>90.535028185512701</v>
      </c>
      <c r="Q406" s="112">
        <f t="shared" ca="1" si="63"/>
        <v>0.94117023138528311</v>
      </c>
      <c r="S406" s="112">
        <f ca="1">IF(B405=0,0,IF(B406=B405,S405+M406/O406,M406/O406+1))</f>
        <v>90.535028185512701</v>
      </c>
    </row>
    <row r="407" spans="1:19" x14ac:dyDescent="0.25">
      <c r="A407" s="102">
        <v>404</v>
      </c>
      <c r="B407" s="102" t="str">
        <f>'Участки тепловых сетей'!B407</f>
        <v xml:space="preserve">Блочно-модульная котельная EMS-5600M (п. Сатис) </v>
      </c>
      <c r="C407" s="102" t="str">
        <f>'Участки тепловых сетей'!C407</f>
        <v>УТ7</v>
      </c>
      <c r="D407" s="102" t="str">
        <f>'Участки тепловых сетей'!D407</f>
        <v xml:space="preserve">УТ6 </v>
      </c>
      <c r="E407" s="102">
        <f>IF('Участки тепловых сетей'!F407="Подземная канальная или подвальная",2,IF('Участки тепловых сетей'!F407="Подземная бесканальная",2,IF('Участки тепловых сетей'!F407="Надземная",1,0)))</f>
        <v>1</v>
      </c>
      <c r="F407" s="102">
        <f t="shared" si="56"/>
        <v>0.05</v>
      </c>
      <c r="G407" s="108">
        <f ca="1">IF(B407=0,0,YEAR(TODAY())-'Участки тепловых сетей'!E407)</f>
        <v>43</v>
      </c>
      <c r="H407" s="102">
        <f>IF(B407=0,0,'Участки тепловых сетей'!H407/1000)</f>
        <v>1.4999999999999999E-2</v>
      </c>
      <c r="I407" s="102">
        <f t="shared" si="57"/>
        <v>1.5</v>
      </c>
      <c r="J407" s="108">
        <f>IF(B407=0,0,'Участки тепловых сетей'!G407/1000)</f>
        <v>0.35899999999999999</v>
      </c>
      <c r="K407" s="108">
        <f t="shared" ca="1" si="58"/>
        <v>4.2924291985889464</v>
      </c>
      <c r="L407" s="109">
        <f t="shared" ca="1" si="59"/>
        <v>6.0900385800320809</v>
      </c>
      <c r="M407" s="109">
        <f t="shared" ca="1" si="60"/>
        <v>9.1350578700481216E-2</v>
      </c>
      <c r="N407" s="110">
        <f t="shared" si="61"/>
        <v>18.290288425650203</v>
      </c>
      <c r="O407" s="110">
        <f t="shared" si="62"/>
        <v>5.4673823437229416E-2</v>
      </c>
      <c r="P407" s="111">
        <f ca="1">_xlfn.MAXIFS($S$4:$S$578,$B$4:$B$578,B407)</f>
        <v>305641.73996988434</v>
      </c>
      <c r="Q407" s="112">
        <f t="shared" ca="1" si="63"/>
        <v>0.91269768243752125</v>
      </c>
      <c r="S407" s="112">
        <f ca="1">IF(B406=0,0,IF(B407=B406,S406+M407/O407,M407/O407+1))</f>
        <v>2.6708284322818594</v>
      </c>
    </row>
    <row r="408" spans="1:19" x14ac:dyDescent="0.25">
      <c r="A408" s="102">
        <v>405</v>
      </c>
      <c r="B408" s="102" t="str">
        <f>'Участки тепловых сетей'!B408</f>
        <v xml:space="preserve">Блочно-модульная котельная EMS-5600M (п. Сатис) </v>
      </c>
      <c r="C408" s="102" t="str">
        <f>'Участки тепловых сетей'!C408</f>
        <v>УТ6</v>
      </c>
      <c r="D408" s="102" t="str">
        <f>'Участки тепловых сетей'!D408</f>
        <v xml:space="preserve">УТ5 </v>
      </c>
      <c r="E408" s="102">
        <f>IF('Участки тепловых сетей'!F408="Подземная канальная или подвальная",2,IF('Участки тепловых сетей'!F408="Подземная бесканальная",2,IF('Участки тепловых сетей'!F408="Надземная",1,0)))</f>
        <v>1</v>
      </c>
      <c r="F408" s="102">
        <f t="shared" si="56"/>
        <v>0.05</v>
      </c>
      <c r="G408" s="108">
        <f ca="1">IF(B408=0,0,YEAR(TODAY())-'Участки тепловых сетей'!E408)</f>
        <v>43</v>
      </c>
      <c r="H408" s="102">
        <f>IF(B408=0,0,'Участки тепловых сетей'!H408/1000)</f>
        <v>6.8000000000000005E-2</v>
      </c>
      <c r="I408" s="102">
        <f t="shared" si="57"/>
        <v>1.5</v>
      </c>
      <c r="J408" s="108">
        <f>IF(B408=0,0,'Участки тепловых сетей'!G408/1000)</f>
        <v>0.35899999999999999</v>
      </c>
      <c r="K408" s="108">
        <f t="shared" ca="1" si="58"/>
        <v>4.2924291985889464</v>
      </c>
      <c r="L408" s="109">
        <f t="shared" ca="1" si="59"/>
        <v>6.0900385800320809</v>
      </c>
      <c r="M408" s="109">
        <f t="shared" ca="1" si="60"/>
        <v>0.41412262344218154</v>
      </c>
      <c r="N408" s="110">
        <f t="shared" si="61"/>
        <v>18.290288425650203</v>
      </c>
      <c r="O408" s="110">
        <f t="shared" si="62"/>
        <v>5.4673823437229416E-2</v>
      </c>
      <c r="P408" s="111">
        <f ca="1">_xlfn.MAXIFS($S$4:$S$578,$B$4:$B$578,B408)</f>
        <v>305641.73996988434</v>
      </c>
      <c r="Q408" s="112">
        <f t="shared" ca="1" si="63"/>
        <v>0.66091990202335305</v>
      </c>
      <c r="S408" s="112">
        <f ca="1">IF(B407=0,0,IF(B408=B407,S407+M408/O408,M408/O408+1))</f>
        <v>10.24525065862629</v>
      </c>
    </row>
    <row r="409" spans="1:19" x14ac:dyDescent="0.25">
      <c r="A409" s="102">
        <v>406</v>
      </c>
      <c r="B409" s="102" t="str">
        <f>'Участки тепловых сетей'!B409</f>
        <v xml:space="preserve">Блочно-модульная котельная EMS-5600M (п. Сатис) </v>
      </c>
      <c r="C409" s="102" t="str">
        <f>'Участки тепловых сетей'!C409</f>
        <v>УТ5</v>
      </c>
      <c r="D409" s="102" t="str">
        <f>'Участки тепловых сетей'!D409</f>
        <v xml:space="preserve">УТ4 </v>
      </c>
      <c r="E409" s="102">
        <f>IF('Участки тепловых сетей'!F409="Подземная канальная или подвальная",2,IF('Участки тепловых сетей'!F409="Подземная бесканальная",2,IF('Участки тепловых сетей'!F409="Надземная",1,0)))</f>
        <v>1</v>
      </c>
      <c r="F409" s="102">
        <f t="shared" si="56"/>
        <v>0.05</v>
      </c>
      <c r="G409" s="108">
        <f ca="1">IF(B409=0,0,YEAR(TODAY())-'Участки тепловых сетей'!E409)</f>
        <v>43</v>
      </c>
      <c r="H409" s="102">
        <f>IF(B409=0,0,'Участки тепловых сетей'!H409/1000)</f>
        <v>4.0500000000000001E-2</v>
      </c>
      <c r="I409" s="102">
        <f t="shared" si="57"/>
        <v>1.5</v>
      </c>
      <c r="J409" s="108">
        <f>IF(B409=0,0,'Участки тепловых сетей'!G409/1000)</f>
        <v>0.35899999999999999</v>
      </c>
      <c r="K409" s="108">
        <f t="shared" ca="1" si="58"/>
        <v>4.2924291985889464</v>
      </c>
      <c r="L409" s="109">
        <f t="shared" ca="1" si="59"/>
        <v>6.0900385800320809</v>
      </c>
      <c r="M409" s="109">
        <f t="shared" ca="1" si="60"/>
        <v>0.24664656249129929</v>
      </c>
      <c r="N409" s="110">
        <f t="shared" si="61"/>
        <v>18.290288425650203</v>
      </c>
      <c r="O409" s="110">
        <f t="shared" si="62"/>
        <v>5.4673823437229416E-2</v>
      </c>
      <c r="P409" s="111">
        <f ca="1">_xlfn.MAXIFS($S$4:$S$578,$B$4:$B$578,B409)</f>
        <v>305641.73996988434</v>
      </c>
      <c r="Q409" s="112">
        <f t="shared" ca="1" si="63"/>
        <v>0.78141682674708635</v>
      </c>
      <c r="S409" s="112">
        <f ca="1">IF(B408=0,0,IF(B409=B408,S408+M409/O409,M409/O409+1))</f>
        <v>14.756487425787311</v>
      </c>
    </row>
    <row r="410" spans="1:19" x14ac:dyDescent="0.25">
      <c r="A410" s="102">
        <v>407</v>
      </c>
      <c r="B410" s="102" t="str">
        <f>'Участки тепловых сетей'!B410</f>
        <v xml:space="preserve">Блочно-модульная котельная EMS-5600M (п. Сатис) </v>
      </c>
      <c r="C410" s="102" t="str">
        <f>'Участки тепловых сетей'!C410</f>
        <v>УТ7</v>
      </c>
      <c r="D410" s="102" t="str">
        <f>'Участки тепловых сетей'!D410</f>
        <v xml:space="preserve">УТ8 </v>
      </c>
      <c r="E410" s="102">
        <f>IF('Участки тепловых сетей'!F410="Подземная канальная или подвальная",2,IF('Участки тепловых сетей'!F410="Подземная бесканальная",2,IF('Участки тепловых сетей'!F410="Надземная",1,0)))</f>
        <v>1</v>
      </c>
      <c r="F410" s="102">
        <f t="shared" si="56"/>
        <v>0.05</v>
      </c>
      <c r="G410" s="108">
        <f ca="1">IF(B410=0,0,YEAR(TODAY())-'Участки тепловых сетей'!E410)</f>
        <v>43</v>
      </c>
      <c r="H410" s="102">
        <f>IF(B410=0,0,'Участки тепловых сетей'!H410/1000)</f>
        <v>5.1999999999999998E-2</v>
      </c>
      <c r="I410" s="102">
        <f t="shared" si="57"/>
        <v>1.5</v>
      </c>
      <c r="J410" s="108">
        <f>IF(B410=0,0,'Участки тепловых сетей'!G410/1000)</f>
        <v>0.35899999999999999</v>
      </c>
      <c r="K410" s="108">
        <f t="shared" ca="1" si="58"/>
        <v>4.2924291985889464</v>
      </c>
      <c r="L410" s="109">
        <f t="shared" ca="1" si="59"/>
        <v>6.0900385800320809</v>
      </c>
      <c r="M410" s="109">
        <f t="shared" ca="1" si="60"/>
        <v>0.31668200616166819</v>
      </c>
      <c r="N410" s="110">
        <f t="shared" si="61"/>
        <v>18.290288425650203</v>
      </c>
      <c r="O410" s="110">
        <f t="shared" si="62"/>
        <v>5.4673823437229416E-2</v>
      </c>
      <c r="P410" s="111">
        <f ca="1">_xlfn.MAXIFS($S$4:$S$578,$B$4:$B$578,B410)</f>
        <v>305641.73996988434</v>
      </c>
      <c r="Q410" s="112">
        <f t="shared" ca="1" si="63"/>
        <v>0.72856239664643541</v>
      </c>
      <c r="S410" s="112">
        <f ca="1">IF(B409=0,0,IF(B410=B409,S409+M410/O410,M410/O410+1))</f>
        <v>20.548692657697757</v>
      </c>
    </row>
    <row r="411" spans="1:19" ht="24" x14ac:dyDescent="0.25">
      <c r="A411" s="102">
        <v>408</v>
      </c>
      <c r="B411" s="102" t="str">
        <f>'Участки тепловых сетей'!B411</f>
        <v xml:space="preserve">Блочно-модульная котельная EMS-5600M (п. Сатис) </v>
      </c>
      <c r="C411" s="102" t="str">
        <f>'Участки тепловых сетей'!C411</f>
        <v>Блочно-модульная котельная EMS-5600M (п.Сатис)</v>
      </c>
      <c r="D411" s="102" t="str">
        <f>'Участки тепловых сетей'!D411</f>
        <v xml:space="preserve">УТ7 </v>
      </c>
      <c r="E411" s="102">
        <f>IF('Участки тепловых сетей'!F411="Подземная канальная или подвальная",2,IF('Участки тепловых сетей'!F411="Подземная бесканальная",2,IF('Участки тепловых сетей'!F411="Надземная",1,0)))</f>
        <v>2</v>
      </c>
      <c r="F411" s="102">
        <f t="shared" si="56"/>
        <v>0.05</v>
      </c>
      <c r="G411" s="108">
        <f ca="1">IF(B411=0,0,YEAR(TODAY())-'Участки тепловых сетей'!E411)</f>
        <v>6</v>
      </c>
      <c r="H411" s="102">
        <f>IF(B411=0,0,'Участки тепловых сетей'!H411/1000)</f>
        <v>3.5999999999999997E-2</v>
      </c>
      <c r="I411" s="102">
        <f t="shared" si="57"/>
        <v>1.5</v>
      </c>
      <c r="J411" s="108">
        <f>IF(B411=0,0,'Участки тепловых сетей'!G411/1000)</f>
        <v>0.35899999999999999</v>
      </c>
      <c r="K411" s="108">
        <f t="shared" ca="1" si="58"/>
        <v>1</v>
      </c>
      <c r="L411" s="109">
        <f t="shared" ca="1" si="59"/>
        <v>0.05</v>
      </c>
      <c r="M411" s="109">
        <f t="shared" ca="1" si="60"/>
        <v>1.8E-3</v>
      </c>
      <c r="N411" s="110">
        <f t="shared" si="61"/>
        <v>18.290288425650203</v>
      </c>
      <c r="O411" s="110">
        <f t="shared" si="62"/>
        <v>5.4673823437229416E-2</v>
      </c>
      <c r="P411" s="111">
        <f ca="1">_xlfn.MAXIFS($S$4:$S$578,$B$4:$B$578,B411)</f>
        <v>305641.73996988434</v>
      </c>
      <c r="Q411" s="112">
        <f t="shared" ca="1" si="63"/>
        <v>0.99820161902843729</v>
      </c>
      <c r="S411" s="112">
        <f ca="1">IF(B410=0,0,IF(B411=B410,S410+M411/O411,M411/O411+1))</f>
        <v>20.581615176863927</v>
      </c>
    </row>
    <row r="412" spans="1:19" x14ac:dyDescent="0.25">
      <c r="A412" s="102">
        <v>409</v>
      </c>
      <c r="B412" s="102" t="str">
        <f>'Участки тепловых сетей'!B412</f>
        <v xml:space="preserve">Блочно-модульная котельная EMS-5600M (п. Сатис) </v>
      </c>
      <c r="C412" s="102" t="str">
        <f>'Участки тепловых сетей'!C412</f>
        <v>УТ8</v>
      </c>
      <c r="D412" s="102" t="str">
        <f>'Участки тепловых сетей'!D412</f>
        <v xml:space="preserve">ТК3 </v>
      </c>
      <c r="E412" s="102">
        <f>IF('Участки тепловых сетей'!F412="Подземная канальная или подвальная",2,IF('Участки тепловых сетей'!F412="Подземная бесканальная",2,IF('Участки тепловых сетей'!F412="Надземная",1,0)))</f>
        <v>2</v>
      </c>
      <c r="F412" s="102">
        <f t="shared" si="56"/>
        <v>0.05</v>
      </c>
      <c r="G412" s="108">
        <f ca="1">IF(B412=0,0,YEAR(TODAY())-'Участки тепловых сетей'!E412)</f>
        <v>42</v>
      </c>
      <c r="H412" s="102">
        <f>IF(B412=0,0,'Участки тепловых сетей'!H412/1000)</f>
        <v>0.18559999999999999</v>
      </c>
      <c r="I412" s="102">
        <f t="shared" si="57"/>
        <v>1</v>
      </c>
      <c r="J412" s="108">
        <f>IF(B412=0,0,'Участки тепловых сетей'!G412/1000)</f>
        <v>0.20699999999999999</v>
      </c>
      <c r="K412" s="108">
        <f t="shared" ca="1" si="58"/>
        <v>4.0830849562838258</v>
      </c>
      <c r="L412" s="109">
        <f t="shared" ca="1" si="59"/>
        <v>4.1735009392570541</v>
      </c>
      <c r="M412" s="109">
        <f t="shared" ca="1" si="60"/>
        <v>0.77460177432610922</v>
      </c>
      <c r="N412" s="110">
        <f t="shared" si="61"/>
        <v>11.266790607995985</v>
      </c>
      <c r="O412" s="110">
        <f t="shared" si="62"/>
        <v>8.8756420066092731E-2</v>
      </c>
      <c r="P412" s="111">
        <f ca="1">_xlfn.MAXIFS($S$4:$S$578,$B$4:$B$578,B412)</f>
        <v>305641.73996988434</v>
      </c>
      <c r="Q412" s="112">
        <f t="shared" ca="1" si="63"/>
        <v>0.46088728160751991</v>
      </c>
      <c r="S412" s="112">
        <f ca="1">IF(B411=0,0,IF(B412=B411,S411+M412/O412,M412/O412+1))</f>
        <v>29.30889117277836</v>
      </c>
    </row>
    <row r="413" spans="1:19" x14ac:dyDescent="0.25">
      <c r="A413" s="102">
        <v>410</v>
      </c>
      <c r="B413" s="102" t="str">
        <f>'Участки тепловых сетей'!B413</f>
        <v xml:space="preserve">Блочно-модульная котельная EMS-5600M (п. Сатис) </v>
      </c>
      <c r="C413" s="102" t="str">
        <f>'Участки тепловых сетей'!C413</f>
        <v>ТК3</v>
      </c>
      <c r="D413" s="102" t="str">
        <f>'Участки тепловых сетей'!D413</f>
        <v xml:space="preserve">ТК4 </v>
      </c>
      <c r="E413" s="102">
        <f>IF('Участки тепловых сетей'!F413="Подземная канальная или подвальная",2,IF('Участки тепловых сетей'!F413="Подземная бесканальная",2,IF('Участки тепловых сетей'!F413="Надземная",1,0)))</f>
        <v>2</v>
      </c>
      <c r="F413" s="102">
        <f t="shared" si="56"/>
        <v>0.05</v>
      </c>
      <c r="G413" s="108">
        <f ca="1">IF(B413=0,0,YEAR(TODAY())-'Участки тепловых сетей'!E413)</f>
        <v>5</v>
      </c>
      <c r="H413" s="102">
        <f>IF(B413=0,0,'Участки тепловых сетей'!H413/1000)</f>
        <v>2.6499999999999999E-2</v>
      </c>
      <c r="I413" s="102">
        <f t="shared" si="57"/>
        <v>1</v>
      </c>
      <c r="J413" s="108">
        <f>IF(B413=0,0,'Участки тепловых сетей'!G413/1000)</f>
        <v>0.20699999999999999</v>
      </c>
      <c r="K413" s="108">
        <f t="shared" ca="1" si="58"/>
        <v>1</v>
      </c>
      <c r="L413" s="109">
        <f t="shared" ca="1" si="59"/>
        <v>0.05</v>
      </c>
      <c r="M413" s="109">
        <f t="shared" ca="1" si="60"/>
        <v>1.325E-3</v>
      </c>
      <c r="N413" s="110">
        <f t="shared" si="61"/>
        <v>11.266790607995985</v>
      </c>
      <c r="O413" s="110">
        <f t="shared" si="62"/>
        <v>8.8756420066092731E-2</v>
      </c>
      <c r="P413" s="111">
        <f ca="1">_xlfn.MAXIFS($S$4:$S$578,$B$4:$B$578,B413)</f>
        <v>305641.73996988434</v>
      </c>
      <c r="Q413" s="112">
        <f t="shared" ca="1" si="63"/>
        <v>0.99867587742492792</v>
      </c>
      <c r="S413" s="112">
        <f ca="1">IF(B412=0,0,IF(B413=B412,S412+M413/O413,M413/O413+1))</f>
        <v>29.323819670333954</v>
      </c>
    </row>
    <row r="414" spans="1:19" x14ac:dyDescent="0.25">
      <c r="A414" s="102">
        <v>411</v>
      </c>
      <c r="B414" s="102" t="str">
        <f>'Участки тепловых сетей'!B414</f>
        <v xml:space="preserve">Блочно-модульная котельная EMS-5600M (п. Сатис) </v>
      </c>
      <c r="C414" s="102" t="str">
        <f>'Участки тепловых сетей'!C414</f>
        <v>ТК4</v>
      </c>
      <c r="D414" s="102" t="str">
        <f>'Участки тепловых сетей'!D414</f>
        <v xml:space="preserve">ТК5 </v>
      </c>
      <c r="E414" s="102">
        <f>IF('Участки тепловых сетей'!F414="Подземная канальная или подвальная",2,IF('Участки тепловых сетей'!F414="Подземная бесканальная",2,IF('Участки тепловых сетей'!F414="Надземная",1,0)))</f>
        <v>2</v>
      </c>
      <c r="F414" s="102">
        <f t="shared" si="56"/>
        <v>0.05</v>
      </c>
      <c r="G414" s="108">
        <f ca="1">IF(B414=0,0,YEAR(TODAY())-'Участки тепловых сетей'!E414)</f>
        <v>41</v>
      </c>
      <c r="H414" s="102">
        <f>IF(B414=0,0,'Участки тепловых сетей'!H414/1000)</f>
        <v>7.2999999999999995E-2</v>
      </c>
      <c r="I414" s="102">
        <f t="shared" si="57"/>
        <v>1</v>
      </c>
      <c r="J414" s="108">
        <f>IF(B414=0,0,'Участки тепловых сетей'!G414/1000)</f>
        <v>0.20699999999999999</v>
      </c>
      <c r="K414" s="108">
        <f t="shared" ca="1" si="58"/>
        <v>3.8839505531533853</v>
      </c>
      <c r="L414" s="109">
        <f t="shared" ca="1" si="59"/>
        <v>2.9255555368259798</v>
      </c>
      <c r="M414" s="109">
        <f t="shared" ca="1" si="60"/>
        <v>0.21356555418829651</v>
      </c>
      <c r="N414" s="110">
        <f t="shared" si="61"/>
        <v>11.266790607995985</v>
      </c>
      <c r="O414" s="110">
        <f t="shared" si="62"/>
        <v>8.8756420066092731E-2</v>
      </c>
      <c r="P414" s="111">
        <f ca="1">_xlfn.MAXIFS($S$4:$S$578,$B$4:$B$578,B414)</f>
        <v>305641.73996988434</v>
      </c>
      <c r="Q414" s="112">
        <f t="shared" ca="1" si="63"/>
        <v>0.80769921034891901</v>
      </c>
      <c r="S414" s="112">
        <f ca="1">IF(B413=0,0,IF(B414=B413,S413+M414/O414,M414/O414+1))</f>
        <v>31.73001805045411</v>
      </c>
    </row>
    <row r="415" spans="1:19" x14ac:dyDescent="0.25">
      <c r="A415" s="102">
        <v>412</v>
      </c>
      <c r="B415" s="102" t="str">
        <f>'Участки тепловых сетей'!B415</f>
        <v xml:space="preserve">Блочно-модульная котельная EMS-5600M (п. Сатис) </v>
      </c>
      <c r="C415" s="102" t="str">
        <f>'Участки тепловых сетей'!C415</f>
        <v>ТК5</v>
      </c>
      <c r="D415" s="102" t="str">
        <f>'Участки тепловых сетей'!D415</f>
        <v xml:space="preserve">ТК6 </v>
      </c>
      <c r="E415" s="102">
        <f>IF('Участки тепловых сетей'!F415="Подземная канальная или подвальная",2,IF('Участки тепловых сетей'!F415="Подземная бесканальная",2,IF('Участки тепловых сетей'!F415="Надземная",1,0)))</f>
        <v>2</v>
      </c>
      <c r="F415" s="102">
        <f t="shared" si="56"/>
        <v>0.05</v>
      </c>
      <c r="G415" s="108">
        <f ca="1">IF(B415=0,0,YEAR(TODAY())-'Участки тепловых сетей'!E415)</f>
        <v>41</v>
      </c>
      <c r="H415" s="102">
        <f>IF(B415=0,0,'Участки тепловых сетей'!H415/1000)</f>
        <v>0.06</v>
      </c>
      <c r="I415" s="102">
        <f t="shared" si="57"/>
        <v>1</v>
      </c>
      <c r="J415" s="108">
        <f>IF(B415=0,0,'Участки тепловых сетей'!G415/1000)</f>
        <v>0.20699999999999999</v>
      </c>
      <c r="K415" s="108">
        <f t="shared" ca="1" si="58"/>
        <v>3.8839505531533853</v>
      </c>
      <c r="L415" s="109">
        <f t="shared" ca="1" si="59"/>
        <v>2.9255555368259798</v>
      </c>
      <c r="M415" s="109">
        <f t="shared" ca="1" si="60"/>
        <v>0.17553333220955877</v>
      </c>
      <c r="N415" s="110">
        <f t="shared" si="61"/>
        <v>11.266790607995985</v>
      </c>
      <c r="O415" s="110">
        <f t="shared" si="62"/>
        <v>8.8756420066092731E-2</v>
      </c>
      <c r="P415" s="111">
        <f ca="1">_xlfn.MAXIFS($S$4:$S$578,$B$4:$B$578,B415)</f>
        <v>305641.73996988434</v>
      </c>
      <c r="Q415" s="112">
        <f t="shared" ca="1" si="63"/>
        <v>0.83900943066920886</v>
      </c>
      <c r="S415" s="112">
        <f ca="1">IF(B414=0,0,IF(B415=B414,S414+M415/O415,M415/O415+1))</f>
        <v>33.707715349183005</v>
      </c>
    </row>
    <row r="416" spans="1:19" x14ac:dyDescent="0.25">
      <c r="A416" s="102">
        <v>413</v>
      </c>
      <c r="B416" s="102" t="str">
        <f>'Участки тепловых сетей'!B416</f>
        <v xml:space="preserve">Блочно-модульная котельная EMS-5600M (п. Сатис) </v>
      </c>
      <c r="C416" s="102" t="str">
        <f>'Участки тепловых сетей'!C416</f>
        <v>ТК6</v>
      </c>
      <c r="D416" s="102" t="str">
        <f>'Участки тепловых сетей'!D416</f>
        <v xml:space="preserve">ТК6А </v>
      </c>
      <c r="E416" s="102">
        <f>IF('Участки тепловых сетей'!F416="Подземная канальная или подвальная",2,IF('Участки тепловых сетей'!F416="Подземная бесканальная",2,IF('Участки тепловых сетей'!F416="Надземная",1,0)))</f>
        <v>2</v>
      </c>
      <c r="F416" s="102">
        <f t="shared" si="56"/>
        <v>0.05</v>
      </c>
      <c r="G416" s="108">
        <f ca="1">IF(B416=0,0,YEAR(TODAY())-'Участки тепловых сетей'!E416)</f>
        <v>41</v>
      </c>
      <c r="H416" s="102">
        <f>IF(B416=0,0,'Участки тепловых сетей'!H416/1000)</f>
        <v>1.7999999999999999E-2</v>
      </c>
      <c r="I416" s="102">
        <f t="shared" si="57"/>
        <v>1</v>
      </c>
      <c r="J416" s="108">
        <f>IF(B416=0,0,'Участки тепловых сетей'!G416/1000)</f>
        <v>0.20699999999999999</v>
      </c>
      <c r="K416" s="108">
        <f t="shared" ca="1" si="58"/>
        <v>3.8839505531533853</v>
      </c>
      <c r="L416" s="109">
        <f t="shared" ca="1" si="59"/>
        <v>2.9255555368259798</v>
      </c>
      <c r="M416" s="109">
        <f t="shared" ca="1" si="60"/>
        <v>5.2659999662867635E-2</v>
      </c>
      <c r="N416" s="110">
        <f t="shared" si="61"/>
        <v>11.266790607995985</v>
      </c>
      <c r="O416" s="110">
        <f t="shared" si="62"/>
        <v>8.8756420066092731E-2</v>
      </c>
      <c r="P416" s="111">
        <f ca="1">_xlfn.MAXIFS($S$4:$S$578,$B$4:$B$578,B416)</f>
        <v>305641.73996988434</v>
      </c>
      <c r="Q416" s="112">
        <f t="shared" ca="1" si="63"/>
        <v>0.94870251682895823</v>
      </c>
      <c r="S416" s="112">
        <f ca="1">IF(B415=0,0,IF(B416=B415,S415+M416/O416,M416/O416+1))</f>
        <v>34.30102453880167</v>
      </c>
    </row>
    <row r="417" spans="1:19" x14ac:dyDescent="0.25">
      <c r="A417" s="102">
        <v>414</v>
      </c>
      <c r="B417" s="102" t="str">
        <f>'Участки тепловых сетей'!B417</f>
        <v xml:space="preserve">Блочно-модульная котельная EMS-5600M (п. Сатис) </v>
      </c>
      <c r="C417" s="102" t="str">
        <f>'Участки тепловых сетей'!C417</f>
        <v>ТК6А</v>
      </c>
      <c r="D417" s="102" t="str">
        <f>'Участки тепловых сетей'!D417</f>
        <v xml:space="preserve">ТК7 </v>
      </c>
      <c r="E417" s="102">
        <f>IF('Участки тепловых сетей'!F417="Подземная канальная или подвальная",2,IF('Участки тепловых сетей'!F417="Подземная бесканальная",2,IF('Участки тепловых сетей'!F417="Надземная",1,0)))</f>
        <v>2</v>
      </c>
      <c r="F417" s="102">
        <f t="shared" si="56"/>
        <v>0.05</v>
      </c>
      <c r="G417" s="108">
        <f ca="1">IF(B417=0,0,YEAR(TODAY())-'Участки тепловых сетей'!E417)</f>
        <v>38</v>
      </c>
      <c r="H417" s="102">
        <f>IF(B417=0,0,'Участки тепловых сетей'!H417/1000)</f>
        <v>5.5E-2</v>
      </c>
      <c r="I417" s="102">
        <f t="shared" si="57"/>
        <v>1</v>
      </c>
      <c r="J417" s="108">
        <f>IF(B417=0,0,'Участки тепловых сетей'!G417/1000)</f>
        <v>0.20699999999999999</v>
      </c>
      <c r="K417" s="108">
        <f t="shared" ca="1" si="58"/>
        <v>3.3429472211396343</v>
      </c>
      <c r="L417" s="109">
        <f t="shared" ca="1" si="59"/>
        <v>1.1412278748440332</v>
      </c>
      <c r="M417" s="109">
        <f t="shared" ca="1" si="60"/>
        <v>6.2767533116421831E-2</v>
      </c>
      <c r="N417" s="110">
        <f t="shared" si="61"/>
        <v>11.266790607995985</v>
      </c>
      <c r="O417" s="110">
        <f t="shared" si="62"/>
        <v>8.8756420066092731E-2</v>
      </c>
      <c r="P417" s="111">
        <f ca="1">_xlfn.MAXIFS($S$4:$S$578,$B$4:$B$578,B417)</f>
        <v>305641.73996988434</v>
      </c>
      <c r="Q417" s="112">
        <f t="shared" ca="1" si="63"/>
        <v>0.93916177232493647</v>
      </c>
      <c r="S417" s="112">
        <f ca="1">IF(B416=0,0,IF(B417=B416,S416+M417/O417,M417/O417+1))</f>
        <v>35.008213191404849</v>
      </c>
    </row>
    <row r="418" spans="1:19" x14ac:dyDescent="0.25">
      <c r="A418" s="102">
        <v>415</v>
      </c>
      <c r="B418" s="102" t="str">
        <f>'Участки тепловых сетей'!B418</f>
        <v xml:space="preserve">Блочно-модульная котельная EMS-5600M (п. Сатис) </v>
      </c>
      <c r="C418" s="102" t="str">
        <f>'Участки тепловых сетей'!C418</f>
        <v>ТК7</v>
      </c>
      <c r="D418" s="102" t="str">
        <f>'Участки тепловых сетей'!D418</f>
        <v xml:space="preserve">ТК8 </v>
      </c>
      <c r="E418" s="102">
        <f>IF('Участки тепловых сетей'!F418="Подземная канальная или подвальная",2,IF('Участки тепловых сетей'!F418="Подземная бесканальная",2,IF('Участки тепловых сетей'!F418="Надземная",1,0)))</f>
        <v>2</v>
      </c>
      <c r="F418" s="102">
        <f t="shared" si="56"/>
        <v>0.05</v>
      </c>
      <c r="G418" s="108">
        <f ca="1">IF(B418=0,0,YEAR(TODAY())-'Участки тепловых сетей'!E418)</f>
        <v>38</v>
      </c>
      <c r="H418" s="102">
        <f>IF(B418=0,0,'Участки тепловых сетей'!H418/1000)</f>
        <v>7.4999999999999997E-2</v>
      </c>
      <c r="I418" s="102">
        <f t="shared" si="57"/>
        <v>1</v>
      </c>
      <c r="J418" s="108">
        <f>IF(B418=0,0,'Участки тепловых сетей'!G418/1000)</f>
        <v>0.20699999999999999</v>
      </c>
      <c r="K418" s="108">
        <f t="shared" ca="1" si="58"/>
        <v>3.3429472211396343</v>
      </c>
      <c r="L418" s="109">
        <f t="shared" ca="1" si="59"/>
        <v>1.1412278748440332</v>
      </c>
      <c r="M418" s="109">
        <f t="shared" ca="1" si="60"/>
        <v>8.5592090613302488E-2</v>
      </c>
      <c r="N418" s="110">
        <f t="shared" si="61"/>
        <v>11.266790607995985</v>
      </c>
      <c r="O418" s="110">
        <f t="shared" si="62"/>
        <v>8.8756420066092731E-2</v>
      </c>
      <c r="P418" s="111">
        <f ca="1">_xlfn.MAXIFS($S$4:$S$578,$B$4:$B$578,B418)</f>
        <v>305641.73996988434</v>
      </c>
      <c r="Q418" s="112">
        <f t="shared" ca="1" si="63"/>
        <v>0.91796860286990922</v>
      </c>
      <c r="S418" s="112">
        <f ca="1">IF(B417=0,0,IF(B418=B417,S417+M418/O418,M418/O418+1))</f>
        <v>35.972561354045546</v>
      </c>
    </row>
    <row r="419" spans="1:19" x14ac:dyDescent="0.25">
      <c r="A419" s="102">
        <v>416</v>
      </c>
      <c r="B419" s="102" t="str">
        <f>'Участки тепловых сетей'!B419</f>
        <v xml:space="preserve">Блочно-модульная котельная EMS-5600M (п. Сатис) </v>
      </c>
      <c r="C419" s="102" t="str">
        <f>'Участки тепловых сетей'!C419</f>
        <v>ТК8</v>
      </c>
      <c r="D419" s="102" t="str">
        <f>'Участки тепловых сетей'!D419</f>
        <v xml:space="preserve">ТК16 </v>
      </c>
      <c r="E419" s="102">
        <f>IF('Участки тепловых сетей'!F419="Подземная канальная или подвальная",2,IF('Участки тепловых сетей'!F419="Подземная бесканальная",2,IF('Участки тепловых сетей'!F419="Надземная",1,0)))</f>
        <v>2</v>
      </c>
      <c r="F419" s="102">
        <f t="shared" si="56"/>
        <v>0.05</v>
      </c>
      <c r="G419" s="108">
        <f ca="1">IF(B419=0,0,YEAR(TODAY())-'Участки тепловых сетей'!E419)</f>
        <v>41</v>
      </c>
      <c r="H419" s="102">
        <f>IF(B419=0,0,'Участки тепловых сетей'!H419/1000)</f>
        <v>8.5000000000000006E-2</v>
      </c>
      <c r="I419" s="102">
        <f t="shared" si="57"/>
        <v>1</v>
      </c>
      <c r="J419" s="108">
        <f>IF(B419=0,0,'Участки тепловых сетей'!G419/1000)</f>
        <v>0.20699999999999999</v>
      </c>
      <c r="K419" s="108">
        <f t="shared" ca="1" si="58"/>
        <v>3.8839505531533853</v>
      </c>
      <c r="L419" s="109">
        <f t="shared" ca="1" si="59"/>
        <v>2.9255555368259798</v>
      </c>
      <c r="M419" s="109">
        <f t="shared" ca="1" si="60"/>
        <v>0.2486722206302083</v>
      </c>
      <c r="N419" s="110">
        <f t="shared" si="61"/>
        <v>11.266790607995985</v>
      </c>
      <c r="O419" s="110">
        <f t="shared" si="62"/>
        <v>8.8756420066092731E-2</v>
      </c>
      <c r="P419" s="111">
        <f ca="1">_xlfn.MAXIFS($S$4:$S$578,$B$4:$B$578,B419)</f>
        <v>305641.73996988434</v>
      </c>
      <c r="Q419" s="112">
        <f t="shared" ca="1" si="63"/>
        <v>0.779835545500424</v>
      </c>
      <c r="S419" s="112">
        <f ca="1">IF(B418=0,0,IF(B419=B418,S418+M419/O419,M419/O419+1))</f>
        <v>38.774299193911482</v>
      </c>
    </row>
    <row r="420" spans="1:19" x14ac:dyDescent="0.25">
      <c r="A420" s="102">
        <v>417</v>
      </c>
      <c r="B420" s="102" t="str">
        <f>'Участки тепловых сетей'!B420</f>
        <v xml:space="preserve">Блочно-модульная котельная EMS-5600M (п. Сатис) </v>
      </c>
      <c r="C420" s="102" t="str">
        <f>'Участки тепловых сетей'!C420</f>
        <v>ТК16</v>
      </c>
      <c r="D420" s="102" t="str">
        <f>'Участки тепловых сетей'!D420</f>
        <v xml:space="preserve">ТК17 </v>
      </c>
      <c r="E420" s="102">
        <f>IF('Участки тепловых сетей'!F420="Подземная канальная или подвальная",2,IF('Участки тепловых сетей'!F420="Подземная бесканальная",2,IF('Участки тепловых сетей'!F420="Надземная",1,0)))</f>
        <v>2</v>
      </c>
      <c r="F420" s="102">
        <f t="shared" si="56"/>
        <v>0.05</v>
      </c>
      <c r="G420" s="108">
        <f ca="1">IF(B420=0,0,YEAR(TODAY())-'Участки тепловых сетей'!E420)</f>
        <v>41</v>
      </c>
      <c r="H420" s="102">
        <f>IF(B420=0,0,'Участки тепловых сетей'!H420/1000)</f>
        <v>7.8E-2</v>
      </c>
      <c r="I420" s="102">
        <f t="shared" si="57"/>
        <v>1</v>
      </c>
      <c r="J420" s="108">
        <f>IF(B420=0,0,'Участки тепловых сетей'!G420/1000)</f>
        <v>0.20699999999999999</v>
      </c>
      <c r="K420" s="108">
        <f t="shared" ca="1" si="58"/>
        <v>3.8839505531533853</v>
      </c>
      <c r="L420" s="109">
        <f t="shared" ca="1" si="59"/>
        <v>2.9255555368259798</v>
      </c>
      <c r="M420" s="109">
        <f t="shared" ca="1" si="60"/>
        <v>0.22819333187242644</v>
      </c>
      <c r="N420" s="110">
        <f t="shared" si="61"/>
        <v>11.266790607995985</v>
      </c>
      <c r="O420" s="110">
        <f t="shared" si="62"/>
        <v>8.8756420066092731E-2</v>
      </c>
      <c r="P420" s="111">
        <f ca="1">_xlfn.MAXIFS($S$4:$S$578,$B$4:$B$578,B420)</f>
        <v>305641.73996988434</v>
      </c>
      <c r="Q420" s="112">
        <f t="shared" ca="1" si="63"/>
        <v>0.7959703585191098</v>
      </c>
      <c r="S420" s="112">
        <f ca="1">IF(B419=0,0,IF(B420=B419,S419+M420/O420,M420/O420+1))</f>
        <v>41.345305682259045</v>
      </c>
    </row>
    <row r="421" spans="1:19" x14ac:dyDescent="0.25">
      <c r="A421" s="102">
        <v>418</v>
      </c>
      <c r="B421" s="102" t="str">
        <f>'Участки тепловых сетей'!B421</f>
        <v xml:space="preserve">Блочно-модульная котельная EMS-5600M (п. Сатис) </v>
      </c>
      <c r="C421" s="102" t="str">
        <f>'Участки тепловых сетей'!C421</f>
        <v>ТК17</v>
      </c>
      <c r="D421" s="102" t="str">
        <f>'Участки тепловых сетей'!D421</f>
        <v xml:space="preserve">ТК21 </v>
      </c>
      <c r="E421" s="102">
        <f>IF('Участки тепловых сетей'!F421="Подземная канальная или подвальная",2,IF('Участки тепловых сетей'!F421="Подземная бесканальная",2,IF('Участки тепловых сетей'!F421="Надземная",1,0)))</f>
        <v>2</v>
      </c>
      <c r="F421" s="102">
        <f t="shared" si="56"/>
        <v>0.05</v>
      </c>
      <c r="G421" s="108">
        <f ca="1">IF(B421=0,0,YEAR(TODAY())-'Участки тепловых сетей'!E421)</f>
        <v>43</v>
      </c>
      <c r="H421" s="102">
        <f>IF(B421=0,0,'Участки тепловых сетей'!H421/1000)</f>
        <v>8.2000000000000003E-2</v>
      </c>
      <c r="I421" s="102">
        <f t="shared" si="57"/>
        <v>1</v>
      </c>
      <c r="J421" s="108">
        <f>IF(B421=0,0,'Участки тепловых сетей'!G421/1000)</f>
        <v>0.20699999999999999</v>
      </c>
      <c r="K421" s="108">
        <f t="shared" ca="1" si="58"/>
        <v>4.2924291985889464</v>
      </c>
      <c r="L421" s="109">
        <f t="shared" ca="1" si="59"/>
        <v>6.0900385800320809</v>
      </c>
      <c r="M421" s="109">
        <f t="shared" ca="1" si="60"/>
        <v>0.49938316356263063</v>
      </c>
      <c r="N421" s="110">
        <f t="shared" si="61"/>
        <v>11.266790607995985</v>
      </c>
      <c r="O421" s="110">
        <f t="shared" si="62"/>
        <v>8.8756420066092731E-2</v>
      </c>
      <c r="P421" s="111">
        <f ca="1">_xlfn.MAXIFS($S$4:$S$578,$B$4:$B$578,B421)</f>
        <v>305641.73996988434</v>
      </c>
      <c r="Q421" s="112">
        <f t="shared" ca="1" si="63"/>
        <v>0.6069049053362281</v>
      </c>
      <c r="S421" s="112">
        <f ca="1">IF(B420=0,0,IF(B421=B420,S420+M421/O421,M421/O421+1))</f>
        <v>46.971751219277813</v>
      </c>
    </row>
    <row r="422" spans="1:19" x14ac:dyDescent="0.25">
      <c r="A422" s="102">
        <v>419</v>
      </c>
      <c r="B422" s="102" t="str">
        <f>'Участки тепловых сетей'!B422</f>
        <v xml:space="preserve">Блочно-модульная котельная EMS-5600M (п. Сатис) </v>
      </c>
      <c r="C422" s="102" t="str">
        <f>'Участки тепловых сетей'!C422</f>
        <v>ТК21</v>
      </c>
      <c r="D422" s="102" t="str">
        <f>'Участки тепловых сетей'!D422</f>
        <v xml:space="preserve">ТК22 </v>
      </c>
      <c r="E422" s="102">
        <f>IF('Участки тепловых сетей'!F422="Подземная канальная или подвальная",2,IF('Участки тепловых сетей'!F422="Подземная бесканальная",2,IF('Участки тепловых сетей'!F422="Надземная",1,0)))</f>
        <v>2</v>
      </c>
      <c r="F422" s="102">
        <f t="shared" si="56"/>
        <v>0.05</v>
      </c>
      <c r="G422" s="108">
        <f ca="1">IF(B422=0,0,YEAR(TODAY())-'Участки тепловых сетей'!E422)</f>
        <v>45</v>
      </c>
      <c r="H422" s="102">
        <f>IF(B422=0,0,'Участки тепловых сетей'!H422/1000)</f>
        <v>0.11700000000000001</v>
      </c>
      <c r="I422" s="102">
        <f t="shared" si="57"/>
        <v>1</v>
      </c>
      <c r="J422" s="108">
        <f>IF(B422=0,0,'Участки тепловых сетей'!G422/1000)</f>
        <v>0.20699999999999999</v>
      </c>
      <c r="K422" s="108">
        <f t="shared" ca="1" si="58"/>
        <v>4.7438679181792631</v>
      </c>
      <c r="L422" s="109">
        <f t="shared" ca="1" si="59"/>
        <v>13.947982005444068</v>
      </c>
      <c r="M422" s="109">
        <f t="shared" ca="1" si="60"/>
        <v>1.631913894636956</v>
      </c>
      <c r="N422" s="110">
        <f t="shared" si="61"/>
        <v>11.266790607995985</v>
      </c>
      <c r="O422" s="110">
        <f t="shared" si="62"/>
        <v>8.8756420066092731E-2</v>
      </c>
      <c r="P422" s="111">
        <f ca="1">_xlfn.MAXIFS($S$4:$S$578,$B$4:$B$578,B422)</f>
        <v>305641.73996988434</v>
      </c>
      <c r="Q422" s="112">
        <f t="shared" ca="1" si="63"/>
        <v>0.19555494418124425</v>
      </c>
      <c r="S422" s="112">
        <f ca="1">IF(B421=0,0,IF(B422=B421,S421+M422/O422,M422/O422+1))</f>
        <v>65.358183360431624</v>
      </c>
    </row>
    <row r="423" spans="1:19" x14ac:dyDescent="0.25">
      <c r="A423" s="102">
        <v>420</v>
      </c>
      <c r="B423" s="102" t="str">
        <f>'Участки тепловых сетей'!B423</f>
        <v xml:space="preserve">Блочно-модульная котельная EMS-5600M (п. Сатис) </v>
      </c>
      <c r="C423" s="102" t="str">
        <f>'Участки тепловых сетей'!C423</f>
        <v>ТК3</v>
      </c>
      <c r="D423" s="102" t="str">
        <f>'Участки тепловых сетей'!D423</f>
        <v xml:space="preserve">ТК31 </v>
      </c>
      <c r="E423" s="102">
        <f>IF('Участки тепловых сетей'!F423="Подземная канальная или подвальная",2,IF('Участки тепловых сетей'!F423="Подземная бесканальная",2,IF('Участки тепловых сетей'!F423="Надземная",1,0)))</f>
        <v>2</v>
      </c>
      <c r="F423" s="102">
        <f t="shared" si="56"/>
        <v>0.05</v>
      </c>
      <c r="G423" s="108">
        <f ca="1">IF(B423=0,0,YEAR(TODAY())-'Участки тепловых сетей'!E423)</f>
        <v>51</v>
      </c>
      <c r="H423" s="102">
        <f>IF(B423=0,0,'Участки тепловых сетей'!H423/1000)</f>
        <v>3.5000000000000003E-2</v>
      </c>
      <c r="I423" s="102">
        <f t="shared" si="57"/>
        <v>1</v>
      </c>
      <c r="J423" s="108">
        <f>IF(B423=0,0,'Участки тепловых сетей'!G423/1000)</f>
        <v>0.20699999999999999</v>
      </c>
      <c r="K423" s="108">
        <f t="shared" ca="1" si="58"/>
        <v>6.4035518913315146</v>
      </c>
      <c r="L423" s="109">
        <f t="shared" ca="1" si="59"/>
        <v>332.93708105246407</v>
      </c>
      <c r="M423" s="109">
        <f t="shared" ca="1" si="60"/>
        <v>11.652797836836243</v>
      </c>
      <c r="N423" s="110">
        <f t="shared" si="61"/>
        <v>11.266790607995985</v>
      </c>
      <c r="O423" s="110">
        <f t="shared" si="62"/>
        <v>8.8756420066092731E-2</v>
      </c>
      <c r="P423" s="111">
        <f ca="1">_xlfn.MAXIFS($S$4:$S$578,$B$4:$B$578,B423)</f>
        <v>305641.73996988434</v>
      </c>
      <c r="Q423" s="112">
        <f t="shared" ca="1" si="63"/>
        <v>8.6946919704891855E-6</v>
      </c>
      <c r="S423" s="112">
        <f ca="1">IF(B422=0,0,IF(B423=B422,S422+M423/O423,M423/O423+1))</f>
        <v>196.64781658537413</v>
      </c>
    </row>
    <row r="424" spans="1:19" x14ac:dyDescent="0.25">
      <c r="A424" s="102">
        <v>421</v>
      </c>
      <c r="B424" s="102" t="str">
        <f>'Участки тепловых сетей'!B424</f>
        <v xml:space="preserve">Блочно-модульная котельная EMS-5600M (п. Сатис) </v>
      </c>
      <c r="C424" s="102" t="str">
        <f>'Участки тепловых сетей'!C424</f>
        <v>ТК31</v>
      </c>
      <c r="D424" s="102" t="str">
        <f>'Участки тепловых сетей'!D424</f>
        <v xml:space="preserve">ТК32 </v>
      </c>
      <c r="E424" s="102">
        <f>IF('Участки тепловых сетей'!F424="Подземная канальная или подвальная",2,IF('Участки тепловых сетей'!F424="Подземная бесканальная",2,IF('Участки тепловых сетей'!F424="Надземная",1,0)))</f>
        <v>2</v>
      </c>
      <c r="F424" s="102">
        <f t="shared" si="56"/>
        <v>0.05</v>
      </c>
      <c r="G424" s="108">
        <f ca="1">IF(B424=0,0,YEAR(TODAY())-'Участки тепловых сетей'!E424)</f>
        <v>51</v>
      </c>
      <c r="H424" s="102">
        <f>IF(B424=0,0,'Участки тепловых сетей'!H424/1000)</f>
        <v>7.0000000000000007E-2</v>
      </c>
      <c r="I424" s="102">
        <f t="shared" si="57"/>
        <v>1</v>
      </c>
      <c r="J424" s="108">
        <f>IF(B424=0,0,'Участки тепловых сетей'!G424/1000)</f>
        <v>0.20699999999999999</v>
      </c>
      <c r="K424" s="108">
        <f t="shared" ca="1" si="58"/>
        <v>6.4035518913315146</v>
      </c>
      <c r="L424" s="109">
        <f t="shared" ca="1" si="59"/>
        <v>332.93708105246407</v>
      </c>
      <c r="M424" s="109">
        <f t="shared" ca="1" si="60"/>
        <v>23.305595673672485</v>
      </c>
      <c r="N424" s="110">
        <f t="shared" si="61"/>
        <v>11.266790607995985</v>
      </c>
      <c r="O424" s="110">
        <f t="shared" si="62"/>
        <v>8.8756420066092731E-2</v>
      </c>
      <c r="P424" s="111">
        <f ca="1">_xlfn.MAXIFS($S$4:$S$578,$B$4:$B$578,B424)</f>
        <v>305641.73996988434</v>
      </c>
      <c r="Q424" s="112">
        <f t="shared" ca="1" si="63"/>
        <v>7.5597668461689115E-11</v>
      </c>
      <c r="S424" s="112">
        <f ca="1">IF(B423=0,0,IF(B424=B423,S423+M424/O424,M424/O424+1))</f>
        <v>459.22708303525917</v>
      </c>
    </row>
    <row r="425" spans="1:19" x14ac:dyDescent="0.25">
      <c r="A425" s="102">
        <v>422</v>
      </c>
      <c r="B425" s="102" t="str">
        <f>'Участки тепловых сетей'!B425</f>
        <v xml:space="preserve">Блочно-модульная котельная EMS-5600M (п. Сатис) </v>
      </c>
      <c r="C425" s="102" t="str">
        <f>'Участки тепловых сетей'!C425</f>
        <v>ТК32</v>
      </c>
      <c r="D425" s="102" t="str">
        <f>'Участки тепловых сетей'!D425</f>
        <v xml:space="preserve">ТК33 </v>
      </c>
      <c r="E425" s="102">
        <f>IF('Участки тепловых сетей'!F425="Подземная канальная или подвальная",2,IF('Участки тепловых сетей'!F425="Подземная бесканальная",2,IF('Участки тепловых сетей'!F425="Надземная",1,0)))</f>
        <v>2</v>
      </c>
      <c r="F425" s="102">
        <f t="shared" si="56"/>
        <v>0.05</v>
      </c>
      <c r="G425" s="108">
        <f ca="1">IF(B425=0,0,YEAR(TODAY())-'Участки тепловых сетей'!E425)</f>
        <v>51</v>
      </c>
      <c r="H425" s="102">
        <f>IF(B425=0,0,'Участки тепловых сетей'!H425/1000)</f>
        <v>5.6000000000000001E-2</v>
      </c>
      <c r="I425" s="102">
        <f t="shared" si="57"/>
        <v>1</v>
      </c>
      <c r="J425" s="108">
        <f>IF(B425=0,0,'Участки тепловых сетей'!G425/1000)</f>
        <v>0.20699999999999999</v>
      </c>
      <c r="K425" s="108">
        <f t="shared" ca="1" si="58"/>
        <v>6.4035518913315146</v>
      </c>
      <c r="L425" s="109">
        <f t="shared" ca="1" si="59"/>
        <v>332.93708105246407</v>
      </c>
      <c r="M425" s="109">
        <f t="shared" ca="1" si="60"/>
        <v>18.644476538937987</v>
      </c>
      <c r="N425" s="110">
        <f t="shared" si="61"/>
        <v>11.266790607995985</v>
      </c>
      <c r="O425" s="110">
        <f t="shared" si="62"/>
        <v>8.8756420066092731E-2</v>
      </c>
      <c r="P425" s="111">
        <f ca="1">_xlfn.MAXIFS($S$4:$S$578,$B$4:$B$578,B425)</f>
        <v>305641.73996988434</v>
      </c>
      <c r="Q425" s="112">
        <f t="shared" ca="1" si="63"/>
        <v>7.9947837519460246E-9</v>
      </c>
      <c r="S425" s="112">
        <f ca="1">IF(B424=0,0,IF(B425=B424,S424+M425/O425,M425/O425+1))</f>
        <v>669.29049619516718</v>
      </c>
    </row>
    <row r="426" spans="1:19" x14ac:dyDescent="0.25">
      <c r="A426" s="102">
        <v>423</v>
      </c>
      <c r="B426" s="102" t="str">
        <f>'Участки тепловых сетей'!B426</f>
        <v xml:space="preserve">Блочно-модульная котельная EMS-5600M (п. Сатис) </v>
      </c>
      <c r="C426" s="102" t="str">
        <f>'Участки тепловых сетей'!C426</f>
        <v>ТК33</v>
      </c>
      <c r="D426" s="102" t="str">
        <f>'Участки тепловых сетей'!D426</f>
        <v xml:space="preserve">ТК34 </v>
      </c>
      <c r="E426" s="102">
        <f>IF('Участки тепловых сетей'!F426="Подземная канальная или подвальная",2,IF('Участки тепловых сетей'!F426="Подземная бесканальная",2,IF('Участки тепловых сетей'!F426="Надземная",1,0)))</f>
        <v>2</v>
      </c>
      <c r="F426" s="102">
        <f t="shared" si="56"/>
        <v>0.05</v>
      </c>
      <c r="G426" s="108">
        <f ca="1">IF(B426=0,0,YEAR(TODAY())-'Участки тепловых сетей'!E426)</f>
        <v>35</v>
      </c>
      <c r="H426" s="102">
        <f>IF(B426=0,0,'Участки тепловых сетей'!H426/1000)</f>
        <v>0.03</v>
      </c>
      <c r="I426" s="102">
        <f t="shared" si="57"/>
        <v>1</v>
      </c>
      <c r="J426" s="108">
        <f>IF(B426=0,0,'Участки тепловых сетей'!G426/1000)</f>
        <v>0.20699999999999999</v>
      </c>
      <c r="K426" s="108">
        <f t="shared" ca="1" si="58"/>
        <v>2.8773013380028654</v>
      </c>
      <c r="L426" s="109">
        <f t="shared" ca="1" si="59"/>
        <v>0.52523017883607825</v>
      </c>
      <c r="M426" s="109">
        <f t="shared" ca="1" si="60"/>
        <v>1.5756905365082348E-2</v>
      </c>
      <c r="N426" s="110">
        <f t="shared" si="61"/>
        <v>11.266790607995985</v>
      </c>
      <c r="O426" s="110">
        <f t="shared" si="62"/>
        <v>8.8756420066092731E-2</v>
      </c>
      <c r="P426" s="111">
        <f ca="1">_xlfn.MAXIFS($S$4:$S$578,$B$4:$B$578,B426)</f>
        <v>305641.73996988434</v>
      </c>
      <c r="Q426" s="112">
        <f t="shared" ca="1" si="63"/>
        <v>0.98436658520772558</v>
      </c>
      <c r="S426" s="112">
        <f ca="1">IF(B425=0,0,IF(B426=B425,S425+M426/O426,M426/O426+1))</f>
        <v>669.46802594854557</v>
      </c>
    </row>
    <row r="427" spans="1:19" x14ac:dyDescent="0.25">
      <c r="A427" s="102">
        <v>424</v>
      </c>
      <c r="B427" s="102" t="str">
        <f>'Участки тепловых сетей'!B427</f>
        <v xml:space="preserve">Блочно-модульная котельная EMS-5600M (п. Сатис) </v>
      </c>
      <c r="C427" s="102" t="str">
        <f>'Участки тепловых сетей'!C427</f>
        <v>ТК34</v>
      </c>
      <c r="D427" s="102" t="str">
        <f>'Участки тепловых сетей'!D427</f>
        <v xml:space="preserve">ТК35 </v>
      </c>
      <c r="E427" s="102">
        <f>IF('Участки тепловых сетей'!F427="Подземная канальная или подвальная",2,IF('Участки тепловых сетей'!F427="Подземная бесканальная",2,IF('Участки тепловых сетей'!F427="Надземная",1,0)))</f>
        <v>2</v>
      </c>
      <c r="F427" s="102">
        <f t="shared" si="56"/>
        <v>0.05</v>
      </c>
      <c r="G427" s="108">
        <f ca="1">IF(B427=0,0,YEAR(TODAY())-'Участки тепловых сетей'!E427)</f>
        <v>59</v>
      </c>
      <c r="H427" s="102">
        <f>IF(B427=0,0,'Участки тепловых сетей'!H427/1000)</f>
        <v>0.04</v>
      </c>
      <c r="I427" s="102">
        <f t="shared" si="57"/>
        <v>1</v>
      </c>
      <c r="J427" s="108">
        <f>IF(B427=0,0,'Участки тепловых сетей'!G427/1000)</f>
        <v>0.20699999999999999</v>
      </c>
      <c r="K427" s="108">
        <f t="shared" ca="1" si="58"/>
        <v>9.5529768641158253</v>
      </c>
      <c r="L427" s="109">
        <f t="shared" ca="1" si="59"/>
        <v>195906.76155991681</v>
      </c>
      <c r="M427" s="109">
        <f t="shared" ca="1" si="60"/>
        <v>7836.270462396672</v>
      </c>
      <c r="N427" s="110">
        <f t="shared" si="61"/>
        <v>11.266790607995985</v>
      </c>
      <c r="O427" s="110">
        <f t="shared" si="62"/>
        <v>8.8756420066092731E-2</v>
      </c>
      <c r="P427" s="111">
        <f ca="1">_xlfn.MAXIFS($S$4:$S$578,$B$4:$B$578,B427)</f>
        <v>305641.73996988434</v>
      </c>
      <c r="Q427" s="112">
        <f t="shared" ca="1" si="63"/>
        <v>0</v>
      </c>
      <c r="S427" s="112">
        <f ca="1">IF(B426=0,0,IF(B427=B426,S426+M427/O427,M427/O427+1))</f>
        <v>88959.086473395728</v>
      </c>
    </row>
    <row r="428" spans="1:19" x14ac:dyDescent="0.25">
      <c r="A428" s="102">
        <v>425</v>
      </c>
      <c r="B428" s="102" t="str">
        <f>'Участки тепловых сетей'!B428</f>
        <v xml:space="preserve">Блочно-модульная котельная EMS-5600M (п. Сатис) </v>
      </c>
      <c r="C428" s="102" t="str">
        <f>'Участки тепловых сетей'!C428</f>
        <v>ТК35</v>
      </c>
      <c r="D428" s="102" t="str">
        <f>'Участки тепловых сетей'!D428</f>
        <v xml:space="preserve">ТК36 </v>
      </c>
      <c r="E428" s="102">
        <f>IF('Участки тепловых сетей'!F428="Подземная канальная или подвальная",2,IF('Участки тепловых сетей'!F428="Подземная бесканальная",2,IF('Участки тепловых сетей'!F428="Надземная",1,0)))</f>
        <v>2</v>
      </c>
      <c r="F428" s="102">
        <f t="shared" si="56"/>
        <v>0.05</v>
      </c>
      <c r="G428" s="108">
        <f ca="1">IF(B428=0,0,YEAR(TODAY())-'Участки тепловых сетей'!E428)</f>
        <v>59</v>
      </c>
      <c r="H428" s="102">
        <f>IF(B428=0,0,'Участки тепловых сетей'!H428/1000)</f>
        <v>5.0500000000000003E-2</v>
      </c>
      <c r="I428" s="102">
        <f t="shared" si="57"/>
        <v>1</v>
      </c>
      <c r="J428" s="108">
        <f>IF(B428=0,0,'Участки тепловых сетей'!G428/1000)</f>
        <v>0.20699999999999999</v>
      </c>
      <c r="K428" s="108">
        <f t="shared" ca="1" si="58"/>
        <v>9.5529768641158253</v>
      </c>
      <c r="L428" s="109">
        <f t="shared" ca="1" si="59"/>
        <v>195906.76155991681</v>
      </c>
      <c r="M428" s="109">
        <f t="shared" ca="1" si="60"/>
        <v>9893.2914587757987</v>
      </c>
      <c r="N428" s="110">
        <f t="shared" si="61"/>
        <v>11.266790607995985</v>
      </c>
      <c r="O428" s="110">
        <f t="shared" si="62"/>
        <v>8.8756420066092731E-2</v>
      </c>
      <c r="P428" s="111">
        <f ca="1">_xlfn.MAXIFS($S$4:$S$578,$B$4:$B$578,B428)</f>
        <v>305641.73996988434</v>
      </c>
      <c r="Q428" s="112">
        <f t="shared" ca="1" si="63"/>
        <v>0</v>
      </c>
      <c r="S428" s="112">
        <f ca="1">IF(B427=0,0,IF(B428=B427,S427+M428/O428,M428/O428+1))</f>
        <v>200424.7297632978</v>
      </c>
    </row>
    <row r="429" spans="1:19" x14ac:dyDescent="0.25">
      <c r="A429" s="102">
        <v>426</v>
      </c>
      <c r="B429" s="102" t="str">
        <f>'Участки тепловых сетей'!B429</f>
        <v xml:space="preserve">Блочно-модульная котельная EMS-5600M (п. Сатис) </v>
      </c>
      <c r="C429" s="102" t="str">
        <f>'Участки тепловых сетей'!C429</f>
        <v>ТК36</v>
      </c>
      <c r="D429" s="102" t="str">
        <f>'Участки тепловых сетей'!D429</f>
        <v xml:space="preserve">ТК36А </v>
      </c>
      <c r="E429" s="102">
        <f>IF('Участки тепловых сетей'!F429="Подземная канальная или подвальная",2,IF('Участки тепловых сетей'!F429="Подземная бесканальная",2,IF('Участки тепловых сетей'!F429="Надземная",1,0)))</f>
        <v>2</v>
      </c>
      <c r="F429" s="102">
        <f t="shared" si="56"/>
        <v>0.05</v>
      </c>
      <c r="G429" s="108">
        <f ca="1">IF(B429=0,0,YEAR(TODAY())-'Участки тепловых сетей'!E429)</f>
        <v>59</v>
      </c>
      <c r="H429" s="102">
        <f>IF(B429=0,0,'Участки тепловых сетей'!H429/1000)</f>
        <v>0.04</v>
      </c>
      <c r="I429" s="102">
        <f t="shared" si="57"/>
        <v>1</v>
      </c>
      <c r="J429" s="108">
        <f>IF(B429=0,0,'Участки тепловых сетей'!G429/1000)</f>
        <v>0.20699999999999999</v>
      </c>
      <c r="K429" s="108">
        <f t="shared" ca="1" si="58"/>
        <v>9.5529768641158253</v>
      </c>
      <c r="L429" s="109">
        <f t="shared" ca="1" si="59"/>
        <v>195906.76155991681</v>
      </c>
      <c r="M429" s="109">
        <f t="shared" ca="1" si="60"/>
        <v>7836.270462396672</v>
      </c>
      <c r="N429" s="110">
        <f t="shared" si="61"/>
        <v>11.266790607995985</v>
      </c>
      <c r="O429" s="110">
        <f t="shared" si="62"/>
        <v>8.8756420066092731E-2</v>
      </c>
      <c r="P429" s="111">
        <f ca="1">_xlfn.MAXIFS($S$4:$S$578,$B$4:$B$578,B429)</f>
        <v>305641.73996988434</v>
      </c>
      <c r="Q429" s="112">
        <f t="shared" ca="1" si="63"/>
        <v>0</v>
      </c>
      <c r="S429" s="112">
        <f ca="1">IF(B428=0,0,IF(B429=B428,S428+M429/O429,M429/O429+1))</f>
        <v>288714.34821074497</v>
      </c>
    </row>
    <row r="430" spans="1:19" x14ac:dyDescent="0.25">
      <c r="A430" s="102">
        <v>427</v>
      </c>
      <c r="B430" s="102" t="str">
        <f>'Участки тепловых сетей'!B430</f>
        <v xml:space="preserve">Блочно-модульная котельная EMS-5600M (п. Сатис) </v>
      </c>
      <c r="C430" s="102" t="str">
        <f>'Участки тепловых сетей'!C430</f>
        <v>ТК36А</v>
      </c>
      <c r="D430" s="102" t="str">
        <f>'Участки тепловых сетей'!D430</f>
        <v xml:space="preserve">ТК26 </v>
      </c>
      <c r="E430" s="102">
        <f>IF('Участки тепловых сетей'!F430="Подземная канальная или подвальная",2,IF('Участки тепловых сетей'!F430="Подземная бесканальная",2,IF('Участки тепловых сетей'!F430="Надземная",1,0)))</f>
        <v>2</v>
      </c>
      <c r="F430" s="102">
        <f t="shared" si="56"/>
        <v>0.05</v>
      </c>
      <c r="G430" s="108">
        <f ca="1">IF(B430=0,0,YEAR(TODAY())-'Участки тепловых сетей'!E430)</f>
        <v>40</v>
      </c>
      <c r="H430" s="102">
        <f>IF(B430=0,0,'Участки тепловых сетей'!H430/1000)</f>
        <v>7.0000000000000007E-2</v>
      </c>
      <c r="I430" s="102">
        <f t="shared" si="57"/>
        <v>1</v>
      </c>
      <c r="J430" s="108">
        <f>IF(B430=0,0,'Участки тепловых сетей'!G430/1000)</f>
        <v>0.20699999999999999</v>
      </c>
      <c r="K430" s="108">
        <f t="shared" ca="1" si="58"/>
        <v>3.6945280494653252</v>
      </c>
      <c r="L430" s="109">
        <f t="shared" ca="1" si="59"/>
        <v>2.095258149076467</v>
      </c>
      <c r="M430" s="109">
        <f t="shared" ca="1" si="60"/>
        <v>0.14666807043535271</v>
      </c>
      <c r="N430" s="110">
        <f t="shared" si="61"/>
        <v>11.266790607995985</v>
      </c>
      <c r="O430" s="110">
        <f t="shared" si="62"/>
        <v>8.8756420066092731E-2</v>
      </c>
      <c r="P430" s="111">
        <f ca="1">_xlfn.MAXIFS($S$4:$S$578,$B$4:$B$578,B430)</f>
        <v>305641.73996988434</v>
      </c>
      <c r="Q430" s="112">
        <f t="shared" ca="1" si="63"/>
        <v>0.8635805777733403</v>
      </c>
      <c r="S430" s="112">
        <f ca="1">IF(B429=0,0,IF(B430=B429,S429+M430/O430,M430/O430+1))</f>
        <v>288716.00068918342</v>
      </c>
    </row>
    <row r="431" spans="1:19" x14ac:dyDescent="0.25">
      <c r="A431" s="102">
        <v>428</v>
      </c>
      <c r="B431" s="102" t="str">
        <f>'Участки тепловых сетей'!B431</f>
        <v xml:space="preserve">Блочно-модульная котельная EMS-5600M (п. Сатис) </v>
      </c>
      <c r="C431" s="102" t="str">
        <f>'Участки тепловых сетей'!C431</f>
        <v>ТК36А</v>
      </c>
      <c r="D431" s="102" t="str">
        <f>'Участки тепловых сетей'!D431</f>
        <v xml:space="preserve">ТК27 </v>
      </c>
      <c r="E431" s="102">
        <f>IF('Участки тепловых сетей'!F431="Подземная канальная или подвальная",2,IF('Участки тепловых сетей'!F431="Подземная бесканальная",2,IF('Участки тепловых сетей'!F431="Надземная",1,0)))</f>
        <v>2</v>
      </c>
      <c r="F431" s="102">
        <f t="shared" si="56"/>
        <v>0.05</v>
      </c>
      <c r="G431" s="108">
        <f ca="1">IF(B431=0,0,YEAR(TODAY())-'Участки тепловых сетей'!E431)</f>
        <v>47</v>
      </c>
      <c r="H431" s="102">
        <f>IF(B431=0,0,'Участки тепловых сетей'!H431/1000)</f>
        <v>3.3000000000000002E-2</v>
      </c>
      <c r="I431" s="102">
        <f t="shared" si="57"/>
        <v>1</v>
      </c>
      <c r="J431" s="108">
        <f>IF(B431=0,0,'Участки тепловых сетей'!G431/1000)</f>
        <v>0.20699999999999999</v>
      </c>
      <c r="K431" s="108">
        <f t="shared" ca="1" si="58"/>
        <v>5.2427848623637878</v>
      </c>
      <c r="L431" s="109">
        <f t="shared" ca="1" si="59"/>
        <v>35.525207395728479</v>
      </c>
      <c r="M431" s="109">
        <f t="shared" ca="1" si="60"/>
        <v>1.1723318440590398</v>
      </c>
      <c r="N431" s="110">
        <f t="shared" si="61"/>
        <v>11.266790607995985</v>
      </c>
      <c r="O431" s="110">
        <f t="shared" si="62"/>
        <v>8.8756420066092731E-2</v>
      </c>
      <c r="P431" s="111">
        <f ca="1">_xlfn.MAXIFS($S$4:$S$578,$B$4:$B$578,B431)</f>
        <v>305641.73996988434</v>
      </c>
      <c r="Q431" s="112">
        <f t="shared" ca="1" si="63"/>
        <v>0.30964405711148935</v>
      </c>
      <c r="S431" s="112">
        <f ca="1">IF(B430=0,0,IF(B431=B430,S430+M431/O431,M431/O431+1))</f>
        <v>288729.20910659351</v>
      </c>
    </row>
    <row r="432" spans="1:19" x14ac:dyDescent="0.25">
      <c r="A432" s="102">
        <v>429</v>
      </c>
      <c r="B432" s="102" t="str">
        <f>'Участки тепловых сетей'!B432</f>
        <v xml:space="preserve">Блочно-модульная котельная EMS-5600M (п. Сатис) </v>
      </c>
      <c r="C432" s="102" t="str">
        <f>'Участки тепловых сетей'!C432</f>
        <v>ТК27</v>
      </c>
      <c r="D432" s="102" t="str">
        <f>'Участки тепловых сетей'!D432</f>
        <v xml:space="preserve">ТК28 </v>
      </c>
      <c r="E432" s="102">
        <f>IF('Участки тепловых сетей'!F432="Подземная канальная или подвальная",2,IF('Участки тепловых сетей'!F432="Подземная бесканальная",2,IF('Участки тепловых сетей'!F432="Надземная",1,0)))</f>
        <v>2</v>
      </c>
      <c r="F432" s="102">
        <f t="shared" si="56"/>
        <v>0.05</v>
      </c>
      <c r="G432" s="108">
        <f ca="1">IF(B432=0,0,YEAR(TODAY())-'Участки тепловых сетей'!E432)</f>
        <v>47</v>
      </c>
      <c r="H432" s="102">
        <f>IF(B432=0,0,'Участки тепловых сетей'!H432/1000)</f>
        <v>2.5000000000000001E-2</v>
      </c>
      <c r="I432" s="102">
        <f t="shared" si="57"/>
        <v>1</v>
      </c>
      <c r="J432" s="108">
        <f>IF(B432=0,0,'Участки тепловых сетей'!G432/1000)</f>
        <v>0.20699999999999999</v>
      </c>
      <c r="K432" s="108">
        <f t="shared" ca="1" si="58"/>
        <v>5.2427848623637878</v>
      </c>
      <c r="L432" s="109">
        <f t="shared" ca="1" si="59"/>
        <v>35.525207395728479</v>
      </c>
      <c r="M432" s="109">
        <f t="shared" ca="1" si="60"/>
        <v>0.88813018489321205</v>
      </c>
      <c r="N432" s="110">
        <f t="shared" si="61"/>
        <v>11.266790607995985</v>
      </c>
      <c r="O432" s="110">
        <f t="shared" si="62"/>
        <v>8.8756420066092731E-2</v>
      </c>
      <c r="P432" s="111">
        <f ca="1">_xlfn.MAXIFS($S$4:$S$578,$B$4:$B$578,B432)</f>
        <v>305641.73996988434</v>
      </c>
      <c r="Q432" s="112">
        <f t="shared" ca="1" si="63"/>
        <v>0.41142432139924145</v>
      </c>
      <c r="S432" s="112">
        <f ca="1">IF(B431=0,0,IF(B432=B431,S431+M432/O432,M432/O432+1))</f>
        <v>288739.21548341936</v>
      </c>
    </row>
    <row r="433" spans="1:19" x14ac:dyDescent="0.25">
      <c r="A433" s="102">
        <v>430</v>
      </c>
      <c r="B433" s="102" t="str">
        <f>'Участки тепловых сетей'!B433</f>
        <v xml:space="preserve">Блочно-модульная котельная EMS-5600M (п. Сатис) </v>
      </c>
      <c r="C433" s="102" t="str">
        <f>'Участки тепловых сетей'!C433</f>
        <v>УТ15</v>
      </c>
      <c r="D433" s="102" t="str">
        <f>'Участки тепловых сетей'!D433</f>
        <v xml:space="preserve">УТ16 </v>
      </c>
      <c r="E433" s="102">
        <f>IF('Участки тепловых сетей'!F433="Подземная канальная или подвальная",2,IF('Участки тепловых сетей'!F433="Подземная бесканальная",2,IF('Участки тепловых сетей'!F433="Надземная",1,0)))</f>
        <v>1</v>
      </c>
      <c r="F433" s="102">
        <f t="shared" si="56"/>
        <v>0.05</v>
      </c>
      <c r="G433" s="108">
        <f ca="1">IF(B433=0,0,YEAR(TODAY())-'Участки тепловых сетей'!E433)</f>
        <v>38</v>
      </c>
      <c r="H433" s="102">
        <f>IF(B433=0,0,'Участки тепловых сетей'!H433/1000)</f>
        <v>1.7999999999999999E-2</v>
      </c>
      <c r="I433" s="102">
        <f t="shared" si="57"/>
        <v>1</v>
      </c>
      <c r="J433" s="108">
        <f>IF(B433=0,0,'Участки тепловых сетей'!G433/1000)</f>
        <v>0.15</v>
      </c>
      <c r="K433" s="108">
        <f t="shared" ca="1" si="58"/>
        <v>3.3429472211396343</v>
      </c>
      <c r="L433" s="109">
        <f t="shared" ca="1" si="59"/>
        <v>1.1412278748440332</v>
      </c>
      <c r="M433" s="109">
        <f t="shared" ca="1" si="60"/>
        <v>2.0542101747192596E-2</v>
      </c>
      <c r="N433" s="110">
        <f t="shared" si="61"/>
        <v>8.5878591746839028</v>
      </c>
      <c r="O433" s="110">
        <f t="shared" si="62"/>
        <v>0.11644345577392487</v>
      </c>
      <c r="P433" s="111">
        <f ca="1">_xlfn.MAXIFS($S$4:$S$578,$B$4:$B$578,B433)</f>
        <v>305641.73996988434</v>
      </c>
      <c r="Q433" s="112">
        <f t="shared" ca="1" si="63"/>
        <v>0.97966744989493915</v>
      </c>
      <c r="S433" s="112">
        <f ca="1">IF(B432=0,0,IF(B433=B432,S432+M433/O433,M433/O433+1))</f>
        <v>288739.39189609635</v>
      </c>
    </row>
    <row r="434" spans="1:19" x14ac:dyDescent="0.25">
      <c r="A434" s="102">
        <v>431</v>
      </c>
      <c r="B434" s="102" t="str">
        <f>'Участки тепловых сетей'!B434</f>
        <v xml:space="preserve">Блочно-модульная котельная EMS-5600M (п. Сатис) </v>
      </c>
      <c r="C434" s="102" t="str">
        <f>'Участки тепловых сетей'!C434</f>
        <v>УТ4</v>
      </c>
      <c r="D434" s="102" t="str">
        <f>'Участки тепловых сетей'!D434</f>
        <v xml:space="preserve">УТ15 </v>
      </c>
      <c r="E434" s="102">
        <f>IF('Участки тепловых сетей'!F434="Подземная канальная или подвальная",2,IF('Участки тепловых сетей'!F434="Подземная бесканальная",2,IF('Участки тепловых сетей'!F434="Надземная",1,0)))</f>
        <v>2</v>
      </c>
      <c r="F434" s="102">
        <f t="shared" si="56"/>
        <v>0.05</v>
      </c>
      <c r="G434" s="108">
        <f ca="1">IF(B434=0,0,YEAR(TODAY())-'Участки тепловых сетей'!E434)</f>
        <v>38</v>
      </c>
      <c r="H434" s="102">
        <f>IF(B434=0,0,'Участки тепловых сетей'!H434/1000)</f>
        <v>1.2E-2</v>
      </c>
      <c r="I434" s="102">
        <f t="shared" si="57"/>
        <v>1</v>
      </c>
      <c r="J434" s="108">
        <f>IF(B434=0,0,'Участки тепловых сетей'!G434/1000)</f>
        <v>0.15</v>
      </c>
      <c r="K434" s="108">
        <f t="shared" ca="1" si="58"/>
        <v>3.3429472211396343</v>
      </c>
      <c r="L434" s="109">
        <f t="shared" ca="1" si="59"/>
        <v>1.1412278748440332</v>
      </c>
      <c r="M434" s="109">
        <f t="shared" ca="1" si="60"/>
        <v>1.3694734498128398E-2</v>
      </c>
      <c r="N434" s="110">
        <f t="shared" si="61"/>
        <v>8.5878591746839028</v>
      </c>
      <c r="O434" s="110">
        <f t="shared" si="62"/>
        <v>0.11644345577392487</v>
      </c>
      <c r="P434" s="111">
        <f ca="1">_xlfn.MAXIFS($S$4:$S$578,$B$4:$B$578,B434)</f>
        <v>305641.73996988434</v>
      </c>
      <c r="Q434" s="112">
        <f t="shared" ca="1" si="63"/>
        <v>0.9863986117750303</v>
      </c>
      <c r="S434" s="112">
        <f ca="1">IF(B433=0,0,IF(B434=B433,S433+M434/O434,M434/O434+1))</f>
        <v>288739.50950454763</v>
      </c>
    </row>
    <row r="435" spans="1:19" x14ac:dyDescent="0.25">
      <c r="A435" s="102">
        <v>432</v>
      </c>
      <c r="B435" s="102" t="str">
        <f>'Участки тепловых сетей'!B435</f>
        <v xml:space="preserve">Блочно-модульная котельная EMS-5600M (п. Сатис) </v>
      </c>
      <c r="C435" s="102" t="str">
        <f>'Участки тепловых сетей'!C435</f>
        <v>УТ16</v>
      </c>
      <c r="D435" s="102" t="str">
        <f>'Участки тепловых сетей'!D435</f>
        <v xml:space="preserve">ТК43 </v>
      </c>
      <c r="E435" s="102">
        <f>IF('Участки тепловых сетей'!F435="Подземная канальная или подвальная",2,IF('Участки тепловых сетей'!F435="Подземная бесканальная",2,IF('Участки тепловых сетей'!F435="Надземная",1,0)))</f>
        <v>2</v>
      </c>
      <c r="F435" s="102">
        <f t="shared" si="56"/>
        <v>0.05</v>
      </c>
      <c r="G435" s="108">
        <f ca="1">IF(B435=0,0,YEAR(TODAY())-'Участки тепловых сетей'!E435)</f>
        <v>38</v>
      </c>
      <c r="H435" s="102">
        <f>IF(B435=0,0,'Участки тепловых сетей'!H435/1000)</f>
        <v>9.0999999999999998E-2</v>
      </c>
      <c r="I435" s="102">
        <f t="shared" si="57"/>
        <v>1</v>
      </c>
      <c r="J435" s="108">
        <f>IF(B435=0,0,'Участки тепловых сетей'!G435/1000)</f>
        <v>0.15</v>
      </c>
      <c r="K435" s="108">
        <f t="shared" ca="1" si="58"/>
        <v>3.3429472211396343</v>
      </c>
      <c r="L435" s="109">
        <f t="shared" ca="1" si="59"/>
        <v>1.1412278748440332</v>
      </c>
      <c r="M435" s="109">
        <f t="shared" ca="1" si="60"/>
        <v>0.10385173661080702</v>
      </c>
      <c r="N435" s="110">
        <f t="shared" si="61"/>
        <v>8.5878591746839028</v>
      </c>
      <c r="O435" s="110">
        <f t="shared" si="62"/>
        <v>0.11644345577392487</v>
      </c>
      <c r="P435" s="111">
        <f ca="1">_xlfn.MAXIFS($S$4:$S$578,$B$4:$B$578,B435)</f>
        <v>305641.73996988434</v>
      </c>
      <c r="Q435" s="112">
        <f t="shared" ca="1" si="63"/>
        <v>0.9013589260440984</v>
      </c>
      <c r="S435" s="112">
        <f ca="1">IF(B434=0,0,IF(B435=B434,S434+M435/O435,M435/O435+1))</f>
        <v>288740.4013686367</v>
      </c>
    </row>
    <row r="436" spans="1:19" x14ac:dyDescent="0.25">
      <c r="A436" s="102">
        <v>433</v>
      </c>
      <c r="B436" s="102" t="str">
        <f>'Участки тепловых сетей'!B436</f>
        <v xml:space="preserve">Блочно-модульная котельная EMS-5600M (п. Сатис) </v>
      </c>
      <c r="C436" s="102" t="str">
        <f>'Участки тепловых сетей'!C436</f>
        <v>ТК43</v>
      </c>
      <c r="D436" s="102" t="str">
        <f>'Участки тепловых сетей'!D436</f>
        <v xml:space="preserve">ТК44 </v>
      </c>
      <c r="E436" s="102">
        <f>IF('Участки тепловых сетей'!F436="Подземная канальная или подвальная",2,IF('Участки тепловых сетей'!F436="Подземная бесканальная",2,IF('Участки тепловых сетей'!F436="Надземная",1,0)))</f>
        <v>2</v>
      </c>
      <c r="F436" s="102">
        <f t="shared" si="56"/>
        <v>0.05</v>
      </c>
      <c r="G436" s="108">
        <f ca="1">IF(B436=0,0,YEAR(TODAY())-'Участки тепловых сетей'!E436)</f>
        <v>38</v>
      </c>
      <c r="H436" s="102">
        <f>IF(B436=0,0,'Участки тепловых сетей'!H436/1000)</f>
        <v>4.3999999999999997E-2</v>
      </c>
      <c r="I436" s="102">
        <f t="shared" si="57"/>
        <v>1</v>
      </c>
      <c r="J436" s="108">
        <f>IF(B436=0,0,'Участки тепловых сетей'!G436/1000)</f>
        <v>0.15</v>
      </c>
      <c r="K436" s="108">
        <f t="shared" ca="1" si="58"/>
        <v>3.3429472211396343</v>
      </c>
      <c r="L436" s="109">
        <f t="shared" ca="1" si="59"/>
        <v>1.1412278748440332</v>
      </c>
      <c r="M436" s="109">
        <f t="shared" ca="1" si="60"/>
        <v>5.0214026493137456E-2</v>
      </c>
      <c r="N436" s="110">
        <f t="shared" si="61"/>
        <v>8.5878591746839028</v>
      </c>
      <c r="O436" s="110">
        <f t="shared" si="62"/>
        <v>0.11644345577392487</v>
      </c>
      <c r="P436" s="111">
        <f ca="1">_xlfn.MAXIFS($S$4:$S$578,$B$4:$B$578,B436)</f>
        <v>305641.73996988434</v>
      </c>
      <c r="Q436" s="112">
        <f t="shared" ca="1" si="63"/>
        <v>0.95102585798790951</v>
      </c>
      <c r="S436" s="112">
        <f ca="1">IF(B435=0,0,IF(B436=B435,S435+M436/O436,M436/O436+1))</f>
        <v>288740.83259962482</v>
      </c>
    </row>
    <row r="437" spans="1:19" x14ac:dyDescent="0.25">
      <c r="A437" s="102">
        <v>434</v>
      </c>
      <c r="B437" s="102" t="str">
        <f>'Участки тепловых сетей'!B437</f>
        <v xml:space="preserve">Блочно-модульная котельная EMS-5600M (п. Сатис) </v>
      </c>
      <c r="C437" s="102" t="str">
        <f>'Участки тепловых сетей'!C437</f>
        <v>ТК44</v>
      </c>
      <c r="D437" s="102" t="str">
        <f>'Участки тепловых сетей'!D437</f>
        <v xml:space="preserve">ТК45 </v>
      </c>
      <c r="E437" s="102">
        <f>IF('Участки тепловых сетей'!F437="Подземная канальная или подвальная",2,IF('Участки тепловых сетей'!F437="Подземная бесканальная",2,IF('Участки тепловых сетей'!F437="Надземная",1,0)))</f>
        <v>2</v>
      </c>
      <c r="F437" s="102">
        <f t="shared" si="56"/>
        <v>0.05</v>
      </c>
      <c r="G437" s="108">
        <f ca="1">IF(B437=0,0,YEAR(TODAY())-'Участки тепловых сетей'!E437)</f>
        <v>38</v>
      </c>
      <c r="H437" s="102">
        <f>IF(B437=0,0,'Участки тепловых сетей'!H437/1000)</f>
        <v>6.5000000000000002E-2</v>
      </c>
      <c r="I437" s="102">
        <f t="shared" si="57"/>
        <v>1</v>
      </c>
      <c r="J437" s="108">
        <f>IF(B437=0,0,'Участки тепловых сетей'!G437/1000)</f>
        <v>0.15</v>
      </c>
      <c r="K437" s="108">
        <f t="shared" ca="1" si="58"/>
        <v>3.3429472211396343</v>
      </c>
      <c r="L437" s="109">
        <f t="shared" ca="1" si="59"/>
        <v>1.1412278748440332</v>
      </c>
      <c r="M437" s="109">
        <f t="shared" ca="1" si="60"/>
        <v>7.4179811864862166E-2</v>
      </c>
      <c r="N437" s="110">
        <f t="shared" si="61"/>
        <v>8.5878591746839028</v>
      </c>
      <c r="O437" s="110">
        <f t="shared" si="62"/>
        <v>0.11644345577392487</v>
      </c>
      <c r="P437" s="111">
        <f ca="1">_xlfn.MAXIFS($S$4:$S$578,$B$4:$B$578,B437)</f>
        <v>305641.73996988434</v>
      </c>
      <c r="Q437" s="112">
        <f t="shared" ca="1" si="63"/>
        <v>0.92850472266432216</v>
      </c>
      <c r="S437" s="112">
        <f ca="1">IF(B436=0,0,IF(B437=B436,S436+M437/O437,M437/O437+1))</f>
        <v>288741.46964540274</v>
      </c>
    </row>
    <row r="438" spans="1:19" x14ac:dyDescent="0.25">
      <c r="A438" s="102">
        <v>435</v>
      </c>
      <c r="B438" s="102" t="str">
        <f>'Участки тепловых сетей'!B438</f>
        <v xml:space="preserve">Блочно-модульная котельная EMS-5600M (п. Сатис) </v>
      </c>
      <c r="C438" s="102" t="str">
        <f>'Участки тепловых сетей'!C438</f>
        <v>ТК45</v>
      </c>
      <c r="D438" s="102" t="str">
        <f>'Участки тепловых сетей'!D438</f>
        <v xml:space="preserve">ТК46 </v>
      </c>
      <c r="E438" s="102">
        <f>IF('Участки тепловых сетей'!F438="Подземная канальная или подвальная",2,IF('Участки тепловых сетей'!F438="Подземная бесканальная",2,IF('Участки тепловых сетей'!F438="Надземная",1,0)))</f>
        <v>2</v>
      </c>
      <c r="F438" s="102">
        <f t="shared" si="56"/>
        <v>0.05</v>
      </c>
      <c r="G438" s="108">
        <f ca="1">IF(B438=0,0,YEAR(TODAY())-'Участки тепловых сетей'!E438)</f>
        <v>38</v>
      </c>
      <c r="H438" s="102">
        <f>IF(B438=0,0,'Участки тепловых сетей'!H438/1000)</f>
        <v>8.3000000000000004E-2</v>
      </c>
      <c r="I438" s="102">
        <f t="shared" si="57"/>
        <v>1</v>
      </c>
      <c r="J438" s="108">
        <f>IF(B438=0,0,'Участки тепловых сетей'!G438/1000)</f>
        <v>0.15</v>
      </c>
      <c r="K438" s="108">
        <f t="shared" ca="1" si="58"/>
        <v>3.3429472211396343</v>
      </c>
      <c r="L438" s="109">
        <f t="shared" ca="1" si="59"/>
        <v>1.1412278748440332</v>
      </c>
      <c r="M438" s="109">
        <f t="shared" ca="1" si="60"/>
        <v>9.4721913612054759E-2</v>
      </c>
      <c r="N438" s="110">
        <f t="shared" si="61"/>
        <v>8.5878591746839028</v>
      </c>
      <c r="O438" s="110">
        <f t="shared" si="62"/>
        <v>0.11644345577392487</v>
      </c>
      <c r="P438" s="111">
        <f ca="1">_xlfn.MAXIFS($S$4:$S$578,$B$4:$B$578,B438)</f>
        <v>305641.73996988434</v>
      </c>
      <c r="Q438" s="112">
        <f t="shared" ca="1" si="63"/>
        <v>0.90962585386796413</v>
      </c>
      <c r="S438" s="112">
        <f ca="1">IF(B437=0,0,IF(B438=B437,S437+M438/O438,M438/O438+1))</f>
        <v>288742.2831038576</v>
      </c>
    </row>
    <row r="439" spans="1:19" x14ac:dyDescent="0.25">
      <c r="A439" s="102">
        <v>436</v>
      </c>
      <c r="B439" s="102" t="str">
        <f>'Участки тепловых сетей'!B439</f>
        <v xml:space="preserve">Блочно-модульная котельная EMS-5600M (п. Сатис) </v>
      </c>
      <c r="C439" s="102" t="str">
        <f>'Участки тепловых сетей'!C439</f>
        <v>ТК46</v>
      </c>
      <c r="D439" s="102" t="str">
        <f>'Участки тепловых сетей'!D439</f>
        <v xml:space="preserve">ТК47 </v>
      </c>
      <c r="E439" s="102">
        <f>IF('Участки тепловых сетей'!F439="Подземная канальная или подвальная",2,IF('Участки тепловых сетей'!F439="Подземная бесканальная",2,IF('Участки тепловых сетей'!F439="Надземная",1,0)))</f>
        <v>2</v>
      </c>
      <c r="F439" s="102">
        <f t="shared" si="56"/>
        <v>0.05</v>
      </c>
      <c r="G439" s="108">
        <f ca="1">IF(B439=0,0,YEAR(TODAY())-'Участки тепловых сетей'!E439)</f>
        <v>38</v>
      </c>
      <c r="H439" s="102">
        <f>IF(B439=0,0,'Участки тепловых сетей'!H439/1000)</f>
        <v>0.05</v>
      </c>
      <c r="I439" s="102">
        <f t="shared" si="57"/>
        <v>1</v>
      </c>
      <c r="J439" s="108">
        <f>IF(B439=0,0,'Участки тепловых сетей'!G439/1000)</f>
        <v>0.15</v>
      </c>
      <c r="K439" s="108">
        <f t="shared" ca="1" si="58"/>
        <v>3.3429472211396343</v>
      </c>
      <c r="L439" s="109">
        <f t="shared" ca="1" si="59"/>
        <v>1.1412278748440332</v>
      </c>
      <c r="M439" s="109">
        <f t="shared" ca="1" si="60"/>
        <v>5.7061393742201663E-2</v>
      </c>
      <c r="N439" s="110">
        <f t="shared" si="61"/>
        <v>8.5878591746839028</v>
      </c>
      <c r="O439" s="110">
        <f t="shared" si="62"/>
        <v>0.11644345577392487</v>
      </c>
      <c r="P439" s="111">
        <f ca="1">_xlfn.MAXIFS($S$4:$S$578,$B$4:$B$578,B439)</f>
        <v>305641.73996988434</v>
      </c>
      <c r="Q439" s="112">
        <f t="shared" ca="1" si="63"/>
        <v>0.94453607898188496</v>
      </c>
      <c r="S439" s="112">
        <f ca="1">IF(B438=0,0,IF(B439=B438,S438+M439/O439,M439/O439+1))</f>
        <v>288742.77313907136</v>
      </c>
    </row>
    <row r="440" spans="1:19" x14ac:dyDescent="0.25">
      <c r="A440" s="102">
        <v>437</v>
      </c>
      <c r="B440" s="102" t="str">
        <f>'Участки тепловых сетей'!B440</f>
        <v xml:space="preserve">Блочно-модульная котельная EMS-5600M (п. Сатис) </v>
      </c>
      <c r="C440" s="102" t="str">
        <f>'Участки тепловых сетей'!C440</f>
        <v>ТК47</v>
      </c>
      <c r="D440" s="102" t="str">
        <f>'Участки тепловых сетей'!D440</f>
        <v xml:space="preserve">ТК48 </v>
      </c>
      <c r="E440" s="102">
        <f>IF('Участки тепловых сетей'!F440="Подземная канальная или подвальная",2,IF('Участки тепловых сетей'!F440="Подземная бесканальная",2,IF('Участки тепловых сетей'!F440="Надземная",1,0)))</f>
        <v>2</v>
      </c>
      <c r="F440" s="102">
        <f t="shared" si="56"/>
        <v>0.05</v>
      </c>
      <c r="G440" s="108">
        <f ca="1">IF(B440=0,0,YEAR(TODAY())-'Участки тепловых сетей'!E440)</f>
        <v>38</v>
      </c>
      <c r="H440" s="102">
        <f>IF(B440=0,0,'Участки тепловых сетей'!H440/1000)</f>
        <v>7.8E-2</v>
      </c>
      <c r="I440" s="102">
        <f t="shared" si="57"/>
        <v>1</v>
      </c>
      <c r="J440" s="108">
        <f>IF(B440=0,0,'Участки тепловых сетей'!G440/1000)</f>
        <v>0.15</v>
      </c>
      <c r="K440" s="108">
        <f t="shared" ca="1" si="58"/>
        <v>3.3429472211396343</v>
      </c>
      <c r="L440" s="109">
        <f t="shared" ca="1" si="59"/>
        <v>1.1412278748440332</v>
      </c>
      <c r="M440" s="109">
        <f t="shared" ca="1" si="60"/>
        <v>8.9015774237834591E-2</v>
      </c>
      <c r="N440" s="110">
        <f t="shared" si="61"/>
        <v>8.5878591746839028</v>
      </c>
      <c r="O440" s="110">
        <f t="shared" si="62"/>
        <v>0.11644345577392487</v>
      </c>
      <c r="P440" s="111">
        <f ca="1">_xlfn.MAXIFS($S$4:$S$578,$B$4:$B$578,B440)</f>
        <v>305641.73996988434</v>
      </c>
      <c r="Q440" s="112">
        <f t="shared" ca="1" si="63"/>
        <v>0.91483114269661081</v>
      </c>
      <c r="S440" s="112">
        <f ca="1">IF(B439=0,0,IF(B440=B439,S439+M440/O440,M440/O440+1))</f>
        <v>288743.53759400483</v>
      </c>
    </row>
    <row r="441" spans="1:19" x14ac:dyDescent="0.25">
      <c r="A441" s="102">
        <v>438</v>
      </c>
      <c r="B441" s="102" t="str">
        <f>'Участки тепловых сетей'!B441</f>
        <v xml:space="preserve">Блочно-модульная котельная EMS-5600M (п. Сатис) </v>
      </c>
      <c r="C441" s="102" t="str">
        <f>'Участки тепловых сетей'!C441</f>
        <v>ТК48</v>
      </c>
      <c r="D441" s="102" t="str">
        <f>'Участки тепловых сетей'!D441</f>
        <v xml:space="preserve">УТ17 </v>
      </c>
      <c r="E441" s="102">
        <f>IF('Участки тепловых сетей'!F441="Подземная канальная или подвальная",2,IF('Участки тепловых сетей'!F441="Подземная бесканальная",2,IF('Участки тепловых сетей'!F441="Надземная",1,0)))</f>
        <v>2</v>
      </c>
      <c r="F441" s="102">
        <f t="shared" si="56"/>
        <v>0.05</v>
      </c>
      <c r="G441" s="108">
        <f ca="1">IF(B441=0,0,YEAR(TODAY())-'Участки тепловых сетей'!E441)</f>
        <v>38</v>
      </c>
      <c r="H441" s="102">
        <f>IF(B441=0,0,'Участки тепловых сетей'!H441/1000)</f>
        <v>7.8E-2</v>
      </c>
      <c r="I441" s="102">
        <f t="shared" si="57"/>
        <v>1</v>
      </c>
      <c r="J441" s="108">
        <f>IF(B441=0,0,'Участки тепловых сетей'!G441/1000)</f>
        <v>0.125</v>
      </c>
      <c r="K441" s="108">
        <f t="shared" ca="1" si="58"/>
        <v>3.3429472211396343</v>
      </c>
      <c r="L441" s="109">
        <f t="shared" ca="1" si="59"/>
        <v>1.1412278748440332</v>
      </c>
      <c r="M441" s="109">
        <f t="shared" ca="1" si="60"/>
        <v>8.9015774237834591E-2</v>
      </c>
      <c r="N441" s="110">
        <f t="shared" si="61"/>
        <v>7.4721243791773011</v>
      </c>
      <c r="O441" s="110">
        <f t="shared" si="62"/>
        <v>0.13383074869400158</v>
      </c>
      <c r="P441" s="111">
        <f ca="1">_xlfn.MAXIFS($S$4:$S$578,$B$4:$B$578,B441)</f>
        <v>305641.73996988434</v>
      </c>
      <c r="Q441" s="112">
        <f t="shared" ca="1" si="63"/>
        <v>0.91483114269661081</v>
      </c>
      <c r="S441" s="112">
        <f ca="1">IF(B440=0,0,IF(B441=B440,S440+M441/O441,M441/O441+1))</f>
        <v>288744.20273094164</v>
      </c>
    </row>
    <row r="442" spans="1:19" x14ac:dyDescent="0.25">
      <c r="A442" s="102">
        <v>439</v>
      </c>
      <c r="B442" s="102" t="str">
        <f>'Участки тепловых сетей'!B442</f>
        <v xml:space="preserve">Блочно-модульная котельная EMS-5600M (п. Сатис) </v>
      </c>
      <c r="C442" s="102" t="str">
        <f>'Участки тепловых сетей'!C442</f>
        <v>ТК8</v>
      </c>
      <c r="D442" s="102" t="str">
        <f>'Участки тепловых сетей'!D442</f>
        <v xml:space="preserve">УТ11 </v>
      </c>
      <c r="E442" s="102">
        <f>IF('Участки тепловых сетей'!F442="Подземная канальная или подвальная",2,IF('Участки тепловых сетей'!F442="Подземная бесканальная",2,IF('Участки тепловых сетей'!F442="Надземная",1,0)))</f>
        <v>2</v>
      </c>
      <c r="F442" s="102">
        <f t="shared" si="56"/>
        <v>0.05</v>
      </c>
      <c r="G442" s="108">
        <f ca="1">IF(B442=0,0,YEAR(TODAY())-'Участки тепловых сетей'!E442)</f>
        <v>39</v>
      </c>
      <c r="H442" s="102">
        <f>IF(B442=0,0,'Участки тепловых сетей'!H442/1000)</f>
        <v>1.4999999999999999E-2</v>
      </c>
      <c r="I442" s="102">
        <f t="shared" si="57"/>
        <v>1</v>
      </c>
      <c r="J442" s="108">
        <f>IF(B442=0,0,'Участки тепловых сетей'!G442/1000)</f>
        <v>0.125</v>
      </c>
      <c r="K442" s="108">
        <f t="shared" ca="1" si="58"/>
        <v>3.5143437902946464</v>
      </c>
      <c r="L442" s="109">
        <f t="shared" ca="1" si="59"/>
        <v>1.5314740018877633</v>
      </c>
      <c r="M442" s="109">
        <f t="shared" ca="1" si="60"/>
        <v>2.2972110028316447E-2</v>
      </c>
      <c r="N442" s="110">
        <f t="shared" si="61"/>
        <v>7.4721243791773011</v>
      </c>
      <c r="O442" s="110">
        <f t="shared" si="62"/>
        <v>0.13383074869400158</v>
      </c>
      <c r="P442" s="111">
        <f ca="1">_xlfn.MAXIFS($S$4:$S$578,$B$4:$B$578,B442)</f>
        <v>305641.73996988434</v>
      </c>
      <c r="Q442" s="112">
        <f t="shared" ca="1" si="63"/>
        <v>0.97728973997636248</v>
      </c>
      <c r="S442" s="112">
        <f ca="1">IF(B441=0,0,IF(B442=B441,S441+M442/O442,M442/O442+1))</f>
        <v>288744.37438140501</v>
      </c>
    </row>
    <row r="443" spans="1:19" x14ac:dyDescent="0.25">
      <c r="A443" s="102">
        <v>440</v>
      </c>
      <c r="B443" s="102" t="str">
        <f>'Участки тепловых сетей'!B443</f>
        <v xml:space="preserve">Блочно-модульная котельная EMS-5600M (п. Сатис) </v>
      </c>
      <c r="C443" s="102" t="str">
        <f>'Участки тепловых сетей'!C443</f>
        <v>УТ11</v>
      </c>
      <c r="D443" s="102" t="str">
        <f>'Участки тепловых сетей'!D443</f>
        <v xml:space="preserve">ТК9 </v>
      </c>
      <c r="E443" s="102">
        <f>IF('Участки тепловых сетей'!F443="Подземная канальная или подвальная",2,IF('Участки тепловых сетей'!F443="Подземная бесканальная",2,IF('Участки тепловых сетей'!F443="Надземная",1,0)))</f>
        <v>2</v>
      </c>
      <c r="F443" s="102">
        <f t="shared" si="56"/>
        <v>0.05</v>
      </c>
      <c r="G443" s="108">
        <f ca="1">IF(B443=0,0,YEAR(TODAY())-'Участки тепловых сетей'!E443)</f>
        <v>39</v>
      </c>
      <c r="H443" s="102">
        <f>IF(B443=0,0,'Участки тепловых сетей'!H443/1000)</f>
        <v>3.2000000000000001E-2</v>
      </c>
      <c r="I443" s="102">
        <f t="shared" si="57"/>
        <v>1</v>
      </c>
      <c r="J443" s="108">
        <f>IF(B443=0,0,'Участки тепловых сетей'!G443/1000)</f>
        <v>0.125</v>
      </c>
      <c r="K443" s="108">
        <f t="shared" ca="1" si="58"/>
        <v>3.5143437902946464</v>
      </c>
      <c r="L443" s="109">
        <f t="shared" ca="1" si="59"/>
        <v>1.5314740018877633</v>
      </c>
      <c r="M443" s="109">
        <f t="shared" ca="1" si="60"/>
        <v>4.9007168060408425E-2</v>
      </c>
      <c r="N443" s="110">
        <f t="shared" si="61"/>
        <v>7.4721243791773011</v>
      </c>
      <c r="O443" s="110">
        <f t="shared" si="62"/>
        <v>0.13383074869400158</v>
      </c>
      <c r="P443" s="111">
        <f ca="1">_xlfn.MAXIFS($S$4:$S$578,$B$4:$B$578,B443)</f>
        <v>305641.73996988434</v>
      </c>
      <c r="Q443" s="112">
        <f t="shared" ca="1" si="63"/>
        <v>0.9521743044311094</v>
      </c>
      <c r="S443" s="112">
        <f ca="1">IF(B442=0,0,IF(B443=B442,S442+M443/O443,M443/O443+1))</f>
        <v>288744.7405690602</v>
      </c>
    </row>
    <row r="444" spans="1:19" x14ac:dyDescent="0.25">
      <c r="A444" s="102">
        <v>441</v>
      </c>
      <c r="B444" s="102" t="str">
        <f>'Участки тепловых сетей'!B444</f>
        <v xml:space="preserve">Блочно-модульная котельная EMS-5600M (п. Сатис) </v>
      </c>
      <c r="C444" s="102" t="str">
        <f>'Участки тепловых сетей'!C444</f>
        <v>ТК9</v>
      </c>
      <c r="D444" s="102" t="str">
        <f>'Участки тепловых сетей'!D444</f>
        <v xml:space="preserve">ТК10 </v>
      </c>
      <c r="E444" s="102">
        <f>IF('Участки тепловых сетей'!F444="Подземная канальная или подвальная",2,IF('Участки тепловых сетей'!F444="Подземная бесканальная",2,IF('Участки тепловых сетей'!F444="Надземная",1,0)))</f>
        <v>2</v>
      </c>
      <c r="F444" s="102">
        <f t="shared" si="56"/>
        <v>0.05</v>
      </c>
      <c r="G444" s="108">
        <f ca="1">IF(B444=0,0,YEAR(TODAY())-'Участки тепловых сетей'!E444)</f>
        <v>39</v>
      </c>
      <c r="H444" s="102">
        <f>IF(B444=0,0,'Участки тепловых сетей'!H444/1000)</f>
        <v>5.0999999999999997E-2</v>
      </c>
      <c r="I444" s="102">
        <f t="shared" si="57"/>
        <v>1</v>
      </c>
      <c r="J444" s="108">
        <f>IF(B444=0,0,'Участки тепловых сетей'!G444/1000)</f>
        <v>0.125</v>
      </c>
      <c r="K444" s="108">
        <f t="shared" ca="1" si="58"/>
        <v>3.5143437902946464</v>
      </c>
      <c r="L444" s="109">
        <f t="shared" ca="1" si="59"/>
        <v>1.5314740018877633</v>
      </c>
      <c r="M444" s="109">
        <f t="shared" ca="1" si="60"/>
        <v>7.8105174096275917E-2</v>
      </c>
      <c r="N444" s="110">
        <f t="shared" si="61"/>
        <v>7.4721243791773011</v>
      </c>
      <c r="O444" s="110">
        <f t="shared" si="62"/>
        <v>0.13383074869400158</v>
      </c>
      <c r="P444" s="111">
        <f ca="1">_xlfn.MAXIFS($S$4:$S$578,$B$4:$B$578,B444)</f>
        <v>305641.73996988434</v>
      </c>
      <c r="Q444" s="112">
        <f t="shared" ca="1" si="63"/>
        <v>0.92486714936149972</v>
      </c>
      <c r="S444" s="112">
        <f ca="1">IF(B443=0,0,IF(B444=B443,S443+M444/O444,M444/O444+1))</f>
        <v>288745.32418063568</v>
      </c>
    </row>
    <row r="445" spans="1:19" x14ac:dyDescent="0.25">
      <c r="A445" s="102">
        <v>442</v>
      </c>
      <c r="B445" s="102" t="str">
        <f>'Участки тепловых сетей'!B445</f>
        <v xml:space="preserve">Блочно-модульная котельная EMS-5600M (п. Сатис) </v>
      </c>
      <c r="C445" s="102" t="str">
        <f>'Участки тепловых сетей'!C445</f>
        <v>ТК17</v>
      </c>
      <c r="D445" s="102" t="str">
        <f>'Участки тепловых сетей'!D445</f>
        <v xml:space="preserve">ТК18 </v>
      </c>
      <c r="E445" s="102">
        <f>IF('Участки тепловых сетей'!F445="Подземная канальная или подвальная",2,IF('Участки тепловых сетей'!F445="Подземная бесканальная",2,IF('Участки тепловых сетей'!F445="Надземная",1,0)))</f>
        <v>2</v>
      </c>
      <c r="F445" s="102">
        <f t="shared" si="56"/>
        <v>0.05</v>
      </c>
      <c r="G445" s="108">
        <f ca="1">IF(B445=0,0,YEAR(TODAY())-'Участки тепловых сетей'!E445)</f>
        <v>21</v>
      </c>
      <c r="H445" s="102">
        <f>IF(B445=0,0,'Участки тепловых сетей'!H445/1000)</f>
        <v>4.2000000000000003E-2</v>
      </c>
      <c r="I445" s="102">
        <f t="shared" si="57"/>
        <v>1</v>
      </c>
      <c r="J445" s="108">
        <f>IF(B445=0,0,'Участки тепловых сетей'!G445/1000)</f>
        <v>0.1</v>
      </c>
      <c r="K445" s="108">
        <f t="shared" ca="1" si="58"/>
        <v>1.4288255590315819</v>
      </c>
      <c r="L445" s="109">
        <f t="shared" ca="1" si="59"/>
        <v>6.8729925559581795E-2</v>
      </c>
      <c r="M445" s="109">
        <f t="shared" ca="1" si="60"/>
        <v>2.8866568735024358E-3</v>
      </c>
      <c r="N445" s="110">
        <f t="shared" si="61"/>
        <v>6.4003992435034274</v>
      </c>
      <c r="O445" s="110">
        <f t="shared" si="62"/>
        <v>0.15624025345216178</v>
      </c>
      <c r="P445" s="111">
        <f ca="1">_xlfn.MAXIFS($S$4:$S$578,$B$4:$B$578,B445)</f>
        <v>305641.73996988434</v>
      </c>
      <c r="Q445" s="112">
        <f t="shared" ca="1" si="63"/>
        <v>0.9971175055143584</v>
      </c>
      <c r="S445" s="112">
        <f ca="1">IF(B444=0,0,IF(B445=B444,S444+M445/O445,M445/O445+1))</f>
        <v>288745.34265639214</v>
      </c>
    </row>
    <row r="446" spans="1:19" x14ac:dyDescent="0.25">
      <c r="A446" s="102">
        <v>443</v>
      </c>
      <c r="B446" s="102" t="str">
        <f>'Участки тепловых сетей'!B446</f>
        <v xml:space="preserve">Блочно-модульная котельная EMS-5600M (п. Сатис) </v>
      </c>
      <c r="C446" s="102" t="str">
        <f>'Участки тепловых сетей'!C446</f>
        <v>ТК18</v>
      </c>
      <c r="D446" s="102" t="str">
        <f>'Участки тепловых сетей'!D446</f>
        <v xml:space="preserve">ТК19 </v>
      </c>
      <c r="E446" s="102">
        <f>IF('Участки тепловых сетей'!F446="Подземная канальная или подвальная",2,IF('Участки тепловых сетей'!F446="Подземная бесканальная",2,IF('Участки тепловых сетей'!F446="Надземная",1,0)))</f>
        <v>2</v>
      </c>
      <c r="F446" s="102">
        <f t="shared" si="56"/>
        <v>0.05</v>
      </c>
      <c r="G446" s="108">
        <f ca="1">IF(B446=0,0,YEAR(TODAY())-'Участки тепловых сетей'!E446)</f>
        <v>21</v>
      </c>
      <c r="H446" s="102">
        <f>IF(B446=0,0,'Участки тепловых сетей'!H446/1000)</f>
        <v>3.5999999999999997E-2</v>
      </c>
      <c r="I446" s="102">
        <f t="shared" si="57"/>
        <v>1</v>
      </c>
      <c r="J446" s="108">
        <f>IF(B446=0,0,'Участки тепловых сетей'!G446/1000)</f>
        <v>0.1</v>
      </c>
      <c r="K446" s="108">
        <f t="shared" ca="1" si="58"/>
        <v>1.4288255590315819</v>
      </c>
      <c r="L446" s="109">
        <f t="shared" ca="1" si="59"/>
        <v>6.8729925559581795E-2</v>
      </c>
      <c r="M446" s="109">
        <f t="shared" ca="1" si="60"/>
        <v>2.4742773201449444E-3</v>
      </c>
      <c r="N446" s="110">
        <f t="shared" si="61"/>
        <v>6.4003992435034274</v>
      </c>
      <c r="O446" s="110">
        <f t="shared" si="62"/>
        <v>0.15624025345216178</v>
      </c>
      <c r="P446" s="111">
        <f ca="1">_xlfn.MAXIFS($S$4:$S$578,$B$4:$B$578,B446)</f>
        <v>305641.73996988434</v>
      </c>
      <c r="Q446" s="112">
        <f t="shared" ca="1" si="63"/>
        <v>0.99752878118093691</v>
      </c>
      <c r="S446" s="112">
        <f ca="1">IF(B445=0,0,IF(B446=B445,S445+M446/O446,M446/O446+1))</f>
        <v>288745.35849275481</v>
      </c>
    </row>
    <row r="447" spans="1:19" x14ac:dyDescent="0.25">
      <c r="A447" s="102">
        <v>444</v>
      </c>
      <c r="B447" s="102" t="str">
        <f>'Участки тепловых сетей'!B447</f>
        <v xml:space="preserve">Блочно-модульная котельная EMS-5600M (п. Сатис) </v>
      </c>
      <c r="C447" s="102" t="str">
        <f>'Участки тепловых сетей'!C447</f>
        <v>ТК19</v>
      </c>
      <c r="D447" s="102" t="str">
        <f>'Участки тепловых сетей'!D447</f>
        <v xml:space="preserve">ТК20 </v>
      </c>
      <c r="E447" s="102">
        <f>IF('Участки тепловых сетей'!F447="Подземная канальная или подвальная",2,IF('Участки тепловых сетей'!F447="Подземная бесканальная",2,IF('Участки тепловых сетей'!F447="Надземная",1,0)))</f>
        <v>2</v>
      </c>
      <c r="F447" s="102">
        <f t="shared" si="56"/>
        <v>0.05</v>
      </c>
      <c r="G447" s="108">
        <f ca="1">IF(B447=0,0,YEAR(TODAY())-'Участки тепловых сетей'!E447)</f>
        <v>20</v>
      </c>
      <c r="H447" s="102">
        <f>IF(B447=0,0,'Участки тепловых сетей'!H447/1000)</f>
        <v>7.0000000000000007E-2</v>
      </c>
      <c r="I447" s="102">
        <f t="shared" si="57"/>
        <v>1</v>
      </c>
      <c r="J447" s="108">
        <f>IF(B447=0,0,'Участки тепловых сетей'!G447/1000)</f>
        <v>0.1</v>
      </c>
      <c r="K447" s="108">
        <f t="shared" ca="1" si="58"/>
        <v>1.3591409142295225</v>
      </c>
      <c r="L447" s="109">
        <f t="shared" ca="1" si="59"/>
        <v>6.4133093987318285E-2</v>
      </c>
      <c r="M447" s="109">
        <f t="shared" ca="1" si="60"/>
        <v>4.48931657911228E-3</v>
      </c>
      <c r="N447" s="110">
        <f t="shared" si="61"/>
        <v>6.4003992435034274</v>
      </c>
      <c r="O447" s="110">
        <f t="shared" si="62"/>
        <v>0.15624025345216178</v>
      </c>
      <c r="P447" s="111">
        <f ca="1">_xlfn.MAXIFS($S$4:$S$578,$B$4:$B$578,B447)</f>
        <v>305641.73996988434</v>
      </c>
      <c r="Q447" s="112">
        <f t="shared" ca="1" si="63"/>
        <v>0.99552074533988355</v>
      </c>
      <c r="S447" s="112">
        <f ca="1">IF(B446=0,0,IF(B447=B446,S446+M447/O447,M447/O447+1))</f>
        <v>288745.38722617325</v>
      </c>
    </row>
    <row r="448" spans="1:19" x14ac:dyDescent="0.25">
      <c r="A448" s="102">
        <v>445</v>
      </c>
      <c r="B448" s="102" t="str">
        <f>'Участки тепловых сетей'!B448</f>
        <v xml:space="preserve">Блочно-модульная котельная EMS-5600M (п. Сатис) </v>
      </c>
      <c r="C448" s="102" t="str">
        <f>'Участки тепловых сетей'!C448</f>
        <v>ТК20</v>
      </c>
      <c r="D448" s="102" t="str">
        <f>'Участки тепловых сетей'!D448</f>
        <v xml:space="preserve">ул. Советская, 5 </v>
      </c>
      <c r="E448" s="102">
        <f>IF('Участки тепловых сетей'!F448="Подземная канальная или подвальная",2,IF('Участки тепловых сетей'!F448="Подземная бесканальная",2,IF('Участки тепловых сетей'!F448="Надземная",1,0)))</f>
        <v>2</v>
      </c>
      <c r="F448" s="102">
        <f t="shared" si="56"/>
        <v>0.05</v>
      </c>
      <c r="G448" s="108">
        <f ca="1">IF(B448=0,0,YEAR(TODAY())-'Участки тепловых сетей'!E448)</f>
        <v>17</v>
      </c>
      <c r="H448" s="102">
        <f>IF(B448=0,0,'Участки тепловых сетей'!H448/1000)</f>
        <v>3.5000000000000003E-2</v>
      </c>
      <c r="I448" s="102">
        <f t="shared" si="57"/>
        <v>1</v>
      </c>
      <c r="J448" s="108">
        <f>IF(B448=0,0,'Участки тепловых сетей'!G448/1000)</f>
        <v>0.1</v>
      </c>
      <c r="K448" s="108">
        <f t="shared" ca="1" si="58"/>
        <v>1</v>
      </c>
      <c r="L448" s="109">
        <f t="shared" ca="1" si="59"/>
        <v>0.05</v>
      </c>
      <c r="M448" s="109">
        <f t="shared" ca="1" si="60"/>
        <v>1.7500000000000003E-3</v>
      </c>
      <c r="N448" s="110">
        <f t="shared" si="61"/>
        <v>6.4003992435034274</v>
      </c>
      <c r="O448" s="110">
        <f t="shared" si="62"/>
        <v>0.15624025345216178</v>
      </c>
      <c r="P448" s="111">
        <f ca="1">_xlfn.MAXIFS($S$4:$S$578,$B$4:$B$578,B448)</f>
        <v>305641.73996988434</v>
      </c>
      <c r="Q448" s="112">
        <f t="shared" ca="1" si="63"/>
        <v>0.99825153035716152</v>
      </c>
      <c r="S448" s="112">
        <f ca="1">IF(B447=0,0,IF(B448=B447,S447+M448/O448,M448/O448+1))</f>
        <v>288745.39842687192</v>
      </c>
    </row>
    <row r="449" spans="1:19" x14ac:dyDescent="0.25">
      <c r="A449" s="102">
        <v>446</v>
      </c>
      <c r="B449" s="102" t="str">
        <f>'Участки тепловых сетей'!B449</f>
        <v xml:space="preserve">Блочно-модульная котельная EMS-5600M (п. Сатис) </v>
      </c>
      <c r="C449" s="102" t="str">
        <f>'Участки тепловых сетей'!C449</f>
        <v>УТ17</v>
      </c>
      <c r="D449" s="102" t="str">
        <f>'Участки тепловых сетей'!D449</f>
        <v xml:space="preserve">ТК49 </v>
      </c>
      <c r="E449" s="102">
        <f>IF('Участки тепловых сетей'!F449="Подземная канальная или подвальная",2,IF('Участки тепловых сетей'!F449="Подземная бесканальная",2,IF('Участки тепловых сетей'!F449="Надземная",1,0)))</f>
        <v>2</v>
      </c>
      <c r="F449" s="102">
        <f t="shared" si="56"/>
        <v>0.05</v>
      </c>
      <c r="G449" s="108">
        <f ca="1">IF(B449=0,0,YEAR(TODAY())-'Участки тепловых сетей'!E449)</f>
        <v>45</v>
      </c>
      <c r="H449" s="102">
        <f>IF(B449=0,0,'Участки тепловых сетей'!H449/1000)</f>
        <v>2.4E-2</v>
      </c>
      <c r="I449" s="102">
        <f t="shared" si="57"/>
        <v>1</v>
      </c>
      <c r="J449" s="108">
        <f>IF(B449=0,0,'Участки тепловых сетей'!G449/1000)</f>
        <v>0.1</v>
      </c>
      <c r="K449" s="108">
        <f t="shared" ca="1" si="58"/>
        <v>4.7438679181792631</v>
      </c>
      <c r="L449" s="109">
        <f t="shared" ca="1" si="59"/>
        <v>13.947982005444068</v>
      </c>
      <c r="M449" s="109">
        <f t="shared" ca="1" si="60"/>
        <v>0.33475156813065765</v>
      </c>
      <c r="N449" s="110">
        <f t="shared" si="61"/>
        <v>6.4003992435034274</v>
      </c>
      <c r="O449" s="110">
        <f t="shared" si="62"/>
        <v>0.15624025345216178</v>
      </c>
      <c r="P449" s="111">
        <f ca="1">_xlfn.MAXIFS($S$4:$S$578,$B$4:$B$578,B449)</f>
        <v>305641.73996988434</v>
      </c>
      <c r="Q449" s="112">
        <f t="shared" ca="1" si="63"/>
        <v>0.71551582120715118</v>
      </c>
      <c r="S449" s="112">
        <f ca="1">IF(B448=0,0,IF(B449=B448,S448+M449/O449,M449/O449+1))</f>
        <v>288747.54097055533</v>
      </c>
    </row>
    <row r="450" spans="1:19" x14ac:dyDescent="0.25">
      <c r="A450" s="102">
        <v>447</v>
      </c>
      <c r="B450" s="102" t="str">
        <f>'Участки тепловых сетей'!B450</f>
        <v xml:space="preserve">Блочно-модульная котельная EMS-5600M (п. Сатис) </v>
      </c>
      <c r="C450" s="102" t="str">
        <f>'Участки тепловых сетей'!C450</f>
        <v>ТК48</v>
      </c>
      <c r="D450" s="102" t="str">
        <f>'Участки тепловых сетей'!D450</f>
        <v xml:space="preserve">ул. Ленина, 7Б </v>
      </c>
      <c r="E450" s="102">
        <f>IF('Участки тепловых сетей'!F450="Подземная канальная или подвальная",2,IF('Участки тепловых сетей'!F450="Подземная бесканальная",2,IF('Участки тепловых сетей'!F450="Надземная",1,0)))</f>
        <v>2</v>
      </c>
      <c r="F450" s="102">
        <f t="shared" si="56"/>
        <v>0.05</v>
      </c>
      <c r="G450" s="108">
        <f ca="1">IF(B450=0,0,YEAR(TODAY())-'Участки тепловых сетей'!E450)</f>
        <v>29</v>
      </c>
      <c r="H450" s="102">
        <f>IF(B450=0,0,'Участки тепловых сетей'!H450/1000)</f>
        <v>5.5E-2</v>
      </c>
      <c r="I450" s="102">
        <f t="shared" si="57"/>
        <v>1</v>
      </c>
      <c r="J450" s="108">
        <f>IF(B450=0,0,'Участки тепловых сетей'!G450/1000)</f>
        <v>8.1000000000000003E-2</v>
      </c>
      <c r="K450" s="108">
        <f t="shared" ca="1" si="58"/>
        <v>2.1315572575844084</v>
      </c>
      <c r="L450" s="109">
        <f t="shared" ca="1" si="59"/>
        <v>0.16680144735912394</v>
      </c>
      <c r="M450" s="109">
        <f t="shared" ca="1" si="60"/>
        <v>9.1740796047518162E-3</v>
      </c>
      <c r="N450" s="110">
        <f t="shared" si="61"/>
        <v>5.6205481627436145</v>
      </c>
      <c r="O450" s="110">
        <f t="shared" si="62"/>
        <v>0.1779185892629839</v>
      </c>
      <c r="P450" s="111">
        <f ca="1">_xlfn.MAXIFS($S$4:$S$578,$B$4:$B$578,B450)</f>
        <v>305641.73996988434</v>
      </c>
      <c r="Q450" s="112">
        <f t="shared" ca="1" si="63"/>
        <v>0.99086787387068198</v>
      </c>
      <c r="S450" s="112">
        <f ca="1">IF(B449=0,0,IF(B450=B449,S449+M450/O450,M450/O450+1))</f>
        <v>288747.59253391158</v>
      </c>
    </row>
    <row r="451" spans="1:19" x14ac:dyDescent="0.25">
      <c r="A451" s="102">
        <v>448</v>
      </c>
      <c r="B451" s="102" t="str">
        <f>'Участки тепловых сетей'!B451</f>
        <v xml:space="preserve">Блочно-модульная котельная EMS-5600M (п. Сатис) </v>
      </c>
      <c r="C451" s="102" t="str">
        <f>'Участки тепловых сетей'!C451</f>
        <v>ТК49</v>
      </c>
      <c r="D451" s="102" t="str">
        <f>'Участки тепловых сетей'!D451</f>
        <v xml:space="preserve">ГрОт-Ленина, 10 </v>
      </c>
      <c r="E451" s="102">
        <f>IF('Участки тепловых сетей'!F451="Подземная канальная или подвальная",2,IF('Участки тепловых сетей'!F451="Подземная бесканальная",2,IF('Участки тепловых сетей'!F451="Надземная",1,0)))</f>
        <v>2</v>
      </c>
      <c r="F451" s="102">
        <f t="shared" si="56"/>
        <v>0.05</v>
      </c>
      <c r="G451" s="108">
        <f ca="1">IF(B451=0,0,YEAR(TODAY())-'Участки тепловых сетей'!E451)</f>
        <v>37</v>
      </c>
      <c r="H451" s="102">
        <f>IF(B451=0,0,'Участки тепловых сетей'!H451/1000)</f>
        <v>3.3000000000000002E-2</v>
      </c>
      <c r="I451" s="102">
        <f t="shared" si="57"/>
        <v>1</v>
      </c>
      <c r="J451" s="108">
        <f>IF(B451=0,0,'Участки тепловых сетей'!G451/1000)</f>
        <v>8.1000000000000003E-2</v>
      </c>
      <c r="K451" s="108">
        <f t="shared" ca="1" si="58"/>
        <v>3.179909761300916</v>
      </c>
      <c r="L451" s="109">
        <f t="shared" ca="1" si="59"/>
        <v>0.86616072845063563</v>
      </c>
      <c r="M451" s="109">
        <f t="shared" ca="1" si="60"/>
        <v>2.8583304038870976E-2</v>
      </c>
      <c r="N451" s="110">
        <f t="shared" si="61"/>
        <v>5.6205481627436145</v>
      </c>
      <c r="O451" s="110">
        <f t="shared" si="62"/>
        <v>0.1779185892629839</v>
      </c>
      <c r="P451" s="111">
        <f ca="1">_xlfn.MAXIFS($S$4:$S$578,$B$4:$B$578,B451)</f>
        <v>305641.73996988434</v>
      </c>
      <c r="Q451" s="112">
        <f t="shared" ca="1" si="63"/>
        <v>0.97182133413184113</v>
      </c>
      <c r="S451" s="112">
        <f ca="1">IF(B450=0,0,IF(B451=B450,S450+M451/O451,M451/O451+1))</f>
        <v>288747.7531877486</v>
      </c>
    </row>
    <row r="452" spans="1:19" x14ac:dyDescent="0.25">
      <c r="A452" s="102">
        <v>449</v>
      </c>
      <c r="B452" s="102" t="str">
        <f>'Участки тепловых сетей'!B452</f>
        <v xml:space="preserve">Блочно-модульная котельная EMS-5600M (п. Сатис) </v>
      </c>
      <c r="C452" s="102" t="str">
        <f>'Участки тепловых сетей'!C452</f>
        <v>ТК6</v>
      </c>
      <c r="D452" s="102" t="str">
        <f>'Участки тепловых сетей'!D452</f>
        <v xml:space="preserve">ул. Мира, 22 </v>
      </c>
      <c r="E452" s="102">
        <f>IF('Участки тепловых сетей'!F452="Подземная канальная или подвальная",2,IF('Участки тепловых сетей'!F452="Подземная бесканальная",2,IF('Участки тепловых сетей'!F452="Надземная",1,0)))</f>
        <v>2</v>
      </c>
      <c r="F452" s="102">
        <f t="shared" si="56"/>
        <v>0.05</v>
      </c>
      <c r="G452" s="108">
        <f ca="1">IF(B452=0,0,YEAR(TODAY())-'Участки тепловых сетей'!E452)</f>
        <v>35</v>
      </c>
      <c r="H452" s="102">
        <f>IF(B452=0,0,'Участки тепловых сетей'!H452/1000)</f>
        <v>6.3E-2</v>
      </c>
      <c r="I452" s="102">
        <f t="shared" si="57"/>
        <v>1</v>
      </c>
      <c r="J452" s="108">
        <f>IF(B452=0,0,'Участки тепловых сетей'!G452/1000)</f>
        <v>8.1000000000000003E-2</v>
      </c>
      <c r="K452" s="108">
        <f t="shared" ca="1" si="58"/>
        <v>2.8773013380028654</v>
      </c>
      <c r="L452" s="109">
        <f t="shared" ca="1" si="59"/>
        <v>0.52523017883607825</v>
      </c>
      <c r="M452" s="109">
        <f t="shared" ca="1" si="60"/>
        <v>3.3089501266672927E-2</v>
      </c>
      <c r="N452" s="110">
        <f t="shared" si="61"/>
        <v>5.6205481627436145</v>
      </c>
      <c r="O452" s="110">
        <f t="shared" si="62"/>
        <v>0.1779185892629839</v>
      </c>
      <c r="P452" s="111">
        <f ca="1">_xlfn.MAXIFS($S$4:$S$578,$B$4:$B$578,B452)</f>
        <v>305641.73996988434</v>
      </c>
      <c r="Q452" s="112">
        <f t="shared" ca="1" si="63"/>
        <v>0.96745196753750085</v>
      </c>
      <c r="S452" s="112">
        <f ca="1">IF(B451=0,0,IF(B452=B451,S451+M452/O452,M452/O452+1))</f>
        <v>288747.93916888413</v>
      </c>
    </row>
    <row r="453" spans="1:19" x14ac:dyDescent="0.25">
      <c r="A453" s="102">
        <v>450</v>
      </c>
      <c r="B453" s="102" t="str">
        <f>'Участки тепловых сетей'!B453</f>
        <v xml:space="preserve">Блочно-модульная котельная EMS-5600M (п. Сатис) </v>
      </c>
      <c r="C453" s="102" t="str">
        <f>'Участки тепловых сетей'!C453</f>
        <v>ТК8</v>
      </c>
      <c r="D453" s="102" t="str">
        <f>'Участки тепловых сетей'!D453</f>
        <v xml:space="preserve">ул. Мира, 11 </v>
      </c>
      <c r="E453" s="102">
        <f>IF('Участки тепловых сетей'!F453="Подземная канальная или подвальная",2,IF('Участки тепловых сетей'!F453="Подземная бесканальная",2,IF('Участки тепловых сетей'!F453="Надземная",1,0)))</f>
        <v>2</v>
      </c>
      <c r="F453" s="102">
        <f t="shared" si="56"/>
        <v>0.05</v>
      </c>
      <c r="G453" s="108">
        <f ca="1">IF(B453=0,0,YEAR(TODAY())-'Участки тепловых сетей'!E453)</f>
        <v>46</v>
      </c>
      <c r="H453" s="102">
        <f>IF(B453=0,0,'Участки тепловых сетей'!H453/1000)</f>
        <v>0.03</v>
      </c>
      <c r="I453" s="102">
        <f t="shared" si="57"/>
        <v>1</v>
      </c>
      <c r="J453" s="108">
        <f>IF(B453=0,0,'Участки тепловых сетей'!G453/1000)</f>
        <v>8.1000000000000003E-2</v>
      </c>
      <c r="K453" s="108">
        <f t="shared" ca="1" si="58"/>
        <v>4.9870912274073591</v>
      </c>
      <c r="L453" s="109">
        <f t="shared" ca="1" si="59"/>
        <v>21.950577009860076</v>
      </c>
      <c r="M453" s="109">
        <f t="shared" ca="1" si="60"/>
        <v>0.65851731029580229</v>
      </c>
      <c r="N453" s="110">
        <f t="shared" si="61"/>
        <v>5.6205481627436145</v>
      </c>
      <c r="O453" s="110">
        <f t="shared" si="62"/>
        <v>0.1779185892629839</v>
      </c>
      <c r="P453" s="111">
        <f ca="1">_xlfn.MAXIFS($S$4:$S$578,$B$4:$B$578,B453)</f>
        <v>305641.73996988434</v>
      </c>
      <c r="Q453" s="112">
        <f t="shared" ca="1" si="63"/>
        <v>0.51761823303974774</v>
      </c>
      <c r="S453" s="112">
        <f ca="1">IF(B452=0,0,IF(B453=B452,S452+M453/O453,M453/O453+1))</f>
        <v>288751.64039714262</v>
      </c>
    </row>
    <row r="454" spans="1:19" x14ac:dyDescent="0.25">
      <c r="A454" s="102">
        <v>451</v>
      </c>
      <c r="B454" s="102" t="str">
        <f>'Участки тепловых сетей'!B454</f>
        <v xml:space="preserve">Блочно-модульная котельная EMS-5600M (п. Сатис) </v>
      </c>
      <c r="C454" s="102" t="str">
        <f>'Участки тепловых сетей'!C454</f>
        <v>ТК10</v>
      </c>
      <c r="D454" s="102" t="str">
        <f>'Участки тепловых сетей'!D454</f>
        <v xml:space="preserve">ТК11 </v>
      </c>
      <c r="E454" s="102">
        <f>IF('Участки тепловых сетей'!F454="Подземная канальная или подвальная",2,IF('Участки тепловых сетей'!F454="Подземная бесканальная",2,IF('Участки тепловых сетей'!F454="Надземная",1,0)))</f>
        <v>2</v>
      </c>
      <c r="F454" s="102">
        <f t="shared" si="56"/>
        <v>0.05</v>
      </c>
      <c r="G454" s="108">
        <f ca="1">IF(B454=0,0,YEAR(TODAY())-'Участки тепловых сетей'!E454)</f>
        <v>37</v>
      </c>
      <c r="H454" s="102">
        <f>IF(B454=0,0,'Участки тепловых сетей'!H454/1000)</f>
        <v>7.4999999999999997E-2</v>
      </c>
      <c r="I454" s="102">
        <f t="shared" si="57"/>
        <v>1</v>
      </c>
      <c r="J454" s="108">
        <f>IF(B454=0,0,'Участки тепловых сетей'!G454/1000)</f>
        <v>8.1000000000000003E-2</v>
      </c>
      <c r="K454" s="108">
        <f t="shared" ca="1" si="58"/>
        <v>3.179909761300916</v>
      </c>
      <c r="L454" s="109">
        <f t="shared" ca="1" si="59"/>
        <v>0.86616072845063563</v>
      </c>
      <c r="M454" s="109">
        <f t="shared" ca="1" si="60"/>
        <v>6.4962054633797672E-2</v>
      </c>
      <c r="N454" s="110">
        <f t="shared" si="61"/>
        <v>5.6205481627436145</v>
      </c>
      <c r="O454" s="110">
        <f t="shared" si="62"/>
        <v>0.1779185892629839</v>
      </c>
      <c r="P454" s="111">
        <f ca="1">_xlfn.MAXIFS($S$4:$S$578,$B$4:$B$578,B454)</f>
        <v>305641.73996988434</v>
      </c>
      <c r="Q454" s="112">
        <f t="shared" ca="1" si="63"/>
        <v>0.93710302142008484</v>
      </c>
      <c r="S454" s="112">
        <f ca="1">IF(B453=0,0,IF(B454=B453,S453+M454/O454,M454/O454+1))</f>
        <v>288752.00551949942</v>
      </c>
    </row>
    <row r="455" spans="1:19" x14ac:dyDescent="0.25">
      <c r="A455" s="102">
        <v>452</v>
      </c>
      <c r="B455" s="102" t="str">
        <f>'Участки тепловых сетей'!B455</f>
        <v xml:space="preserve">Блочно-модульная котельная EMS-5600M (п. Сатис) </v>
      </c>
      <c r="C455" s="102" t="str">
        <f>'Участки тепловых сетей'!C455</f>
        <v>ТК11</v>
      </c>
      <c r="D455" s="102" t="str">
        <f>'Участки тепловых сетей'!D455</f>
        <v xml:space="preserve">ТК12 </v>
      </c>
      <c r="E455" s="102">
        <f>IF('Участки тепловых сетей'!F455="Подземная канальная или подвальная",2,IF('Участки тепловых сетей'!F455="Подземная бесканальная",2,IF('Участки тепловых сетей'!F455="Надземная",1,0)))</f>
        <v>2</v>
      </c>
      <c r="F455" s="102">
        <f t="shared" si="56"/>
        <v>0.05</v>
      </c>
      <c r="G455" s="108">
        <f ca="1">IF(B455=0,0,YEAR(TODAY())-'Участки тепловых сетей'!E455)</f>
        <v>37</v>
      </c>
      <c r="H455" s="102">
        <f>IF(B455=0,0,'Участки тепловых сетей'!H455/1000)</f>
        <v>0.05</v>
      </c>
      <c r="I455" s="102">
        <f t="shared" si="57"/>
        <v>1</v>
      </c>
      <c r="J455" s="108">
        <f>IF(B455=0,0,'Участки тепловых сетей'!G455/1000)</f>
        <v>8.1000000000000003E-2</v>
      </c>
      <c r="K455" s="108">
        <f t="shared" ca="1" si="58"/>
        <v>3.179909761300916</v>
      </c>
      <c r="L455" s="109">
        <f t="shared" ca="1" si="59"/>
        <v>0.86616072845063563</v>
      </c>
      <c r="M455" s="109">
        <f t="shared" ca="1" si="60"/>
        <v>4.3308036422531782E-2</v>
      </c>
      <c r="N455" s="110">
        <f t="shared" si="61"/>
        <v>5.6205481627436145</v>
      </c>
      <c r="O455" s="110">
        <f t="shared" si="62"/>
        <v>0.1779185892629839</v>
      </c>
      <c r="P455" s="111">
        <f ca="1">_xlfn.MAXIFS($S$4:$S$578,$B$4:$B$578,B455)</f>
        <v>305641.73996988434</v>
      </c>
      <c r="Q455" s="112">
        <f t="shared" ca="1" si="63"/>
        <v>0.95761636391106564</v>
      </c>
      <c r="S455" s="112">
        <f ca="1">IF(B454=0,0,IF(B455=B454,S454+M455/O455,M455/O455+1))</f>
        <v>288752.24893440399</v>
      </c>
    </row>
    <row r="456" spans="1:19" x14ac:dyDescent="0.25">
      <c r="A456" s="102">
        <v>453</v>
      </c>
      <c r="B456" s="102" t="str">
        <f>'Участки тепловых сетей'!B456</f>
        <v xml:space="preserve">Блочно-модульная котельная EMS-5600M (п. Сатис) </v>
      </c>
      <c r="C456" s="102" t="str">
        <f>'Участки тепловых сетей'!C456</f>
        <v>ТК12</v>
      </c>
      <c r="D456" s="102" t="str">
        <f>'Участки тепловых сетей'!D456</f>
        <v xml:space="preserve">ТК13 </v>
      </c>
      <c r="E456" s="102">
        <f>IF('Участки тепловых сетей'!F456="Подземная канальная или подвальная",2,IF('Участки тепловых сетей'!F456="Подземная бесканальная",2,IF('Участки тепловых сетей'!F456="Надземная",1,0)))</f>
        <v>2</v>
      </c>
      <c r="F456" s="102">
        <f t="shared" si="56"/>
        <v>0.05</v>
      </c>
      <c r="G456" s="108">
        <f ca="1">IF(B456=0,0,YEAR(TODAY())-'Участки тепловых сетей'!E456)</f>
        <v>37</v>
      </c>
      <c r="H456" s="102">
        <f>IF(B456=0,0,'Участки тепловых сетей'!H456/1000)</f>
        <v>3.4000000000000002E-2</v>
      </c>
      <c r="I456" s="102">
        <f t="shared" si="57"/>
        <v>1</v>
      </c>
      <c r="J456" s="108">
        <f>IF(B456=0,0,'Участки тепловых сетей'!G456/1000)</f>
        <v>8.1000000000000003E-2</v>
      </c>
      <c r="K456" s="108">
        <f t="shared" ca="1" si="58"/>
        <v>3.179909761300916</v>
      </c>
      <c r="L456" s="109">
        <f t="shared" ca="1" si="59"/>
        <v>0.86616072845063563</v>
      </c>
      <c r="M456" s="109">
        <f t="shared" ca="1" si="60"/>
        <v>2.9449464767321614E-2</v>
      </c>
      <c r="N456" s="110">
        <f t="shared" si="61"/>
        <v>5.6205481627436145</v>
      </c>
      <c r="O456" s="110">
        <f t="shared" si="62"/>
        <v>0.1779185892629839</v>
      </c>
      <c r="P456" s="111">
        <f ca="1">_xlfn.MAXIFS($S$4:$S$578,$B$4:$B$578,B456)</f>
        <v>305641.73996988434</v>
      </c>
      <c r="Q456" s="112">
        <f t="shared" ca="1" si="63"/>
        <v>0.9709799450988178</v>
      </c>
      <c r="S456" s="112">
        <f ca="1">IF(B455=0,0,IF(B456=B455,S455+M456/O456,M456/O456+1))</f>
        <v>288752.41445653909</v>
      </c>
    </row>
    <row r="457" spans="1:19" x14ac:dyDescent="0.25">
      <c r="A457" s="102">
        <v>454</v>
      </c>
      <c r="B457" s="102" t="str">
        <f>'Участки тепловых сетей'!B457</f>
        <v xml:space="preserve">Блочно-модульная котельная EMS-5600M (п. Сатис) </v>
      </c>
      <c r="C457" s="102" t="str">
        <f>'Участки тепловых сетей'!C457</f>
        <v>ТК13</v>
      </c>
      <c r="D457" s="102" t="str">
        <f>'Участки тепловых сетей'!D457</f>
        <v xml:space="preserve">ТК14 </v>
      </c>
      <c r="E457" s="102">
        <f>IF('Участки тепловых сетей'!F457="Подземная канальная или подвальная",2,IF('Участки тепловых сетей'!F457="Подземная бесканальная",2,IF('Участки тепловых сетей'!F457="Надземная",1,0)))</f>
        <v>2</v>
      </c>
      <c r="F457" s="102">
        <f t="shared" si="56"/>
        <v>0.05</v>
      </c>
      <c r="G457" s="108">
        <f ca="1">IF(B457=0,0,YEAR(TODAY())-'Участки тепловых сетей'!E457)</f>
        <v>37</v>
      </c>
      <c r="H457" s="102">
        <f>IF(B457=0,0,'Участки тепловых сетей'!H457/1000)</f>
        <v>0.08</v>
      </c>
      <c r="I457" s="102">
        <f t="shared" si="57"/>
        <v>1</v>
      </c>
      <c r="J457" s="108">
        <f>IF(B457=0,0,'Участки тепловых сетей'!G457/1000)</f>
        <v>8.1000000000000003E-2</v>
      </c>
      <c r="K457" s="108">
        <f t="shared" ca="1" si="58"/>
        <v>3.179909761300916</v>
      </c>
      <c r="L457" s="109">
        <f t="shared" ca="1" si="59"/>
        <v>0.86616072845063563</v>
      </c>
      <c r="M457" s="109">
        <f t="shared" ca="1" si="60"/>
        <v>6.9292858276050848E-2</v>
      </c>
      <c r="N457" s="110">
        <f t="shared" si="61"/>
        <v>5.6205481627436145</v>
      </c>
      <c r="O457" s="110">
        <f t="shared" si="62"/>
        <v>0.1779185892629839</v>
      </c>
      <c r="P457" s="111">
        <f ca="1">_xlfn.MAXIFS($S$4:$S$578,$B$4:$B$578,B457)</f>
        <v>305641.73996988434</v>
      </c>
      <c r="Q457" s="112">
        <f t="shared" ca="1" si="63"/>
        <v>0.93305338765560908</v>
      </c>
      <c r="S457" s="112">
        <f ca="1">IF(B456=0,0,IF(B457=B456,S456+M457/O457,M457/O457+1))</f>
        <v>288752.80392038636</v>
      </c>
    </row>
    <row r="458" spans="1:19" x14ac:dyDescent="0.25">
      <c r="A458" s="102">
        <v>455</v>
      </c>
      <c r="B458" s="102" t="str">
        <f>'Участки тепловых сетей'!B458</f>
        <v xml:space="preserve">Блочно-модульная котельная EMS-5600M (п. Сатис) </v>
      </c>
      <c r="C458" s="102" t="str">
        <f>'Участки тепловых сетей'!C458</f>
        <v>ТК17</v>
      </c>
      <c r="D458" s="102" t="str">
        <f>'Участки тепловых сетей'!D458</f>
        <v xml:space="preserve">УТ13 </v>
      </c>
      <c r="E458" s="102">
        <f>IF('Участки тепловых сетей'!F458="Подземная канальная или подвальная",2,IF('Участки тепловых сетей'!F458="Подземная бесканальная",2,IF('Участки тепловых сетей'!F458="Надземная",1,0)))</f>
        <v>2</v>
      </c>
      <c r="F458" s="102">
        <f t="shared" si="56"/>
        <v>0.05</v>
      </c>
      <c r="G458" s="108">
        <f ca="1">IF(B458=0,0,YEAR(TODAY())-'Участки тепловых сетей'!E458)</f>
        <v>40</v>
      </c>
      <c r="H458" s="102">
        <f>IF(B458=0,0,'Участки тепловых сетей'!H458/1000)</f>
        <v>8.3000000000000004E-2</v>
      </c>
      <c r="I458" s="102">
        <f t="shared" si="57"/>
        <v>1</v>
      </c>
      <c r="J458" s="108">
        <f>IF(B458=0,0,'Участки тепловых сетей'!G458/1000)</f>
        <v>8.1000000000000003E-2</v>
      </c>
      <c r="K458" s="108">
        <f t="shared" ca="1" si="58"/>
        <v>3.6945280494653252</v>
      </c>
      <c r="L458" s="109">
        <f t="shared" ca="1" si="59"/>
        <v>2.095258149076467</v>
      </c>
      <c r="M458" s="109">
        <f t="shared" ca="1" si="60"/>
        <v>0.17390642637334677</v>
      </c>
      <c r="N458" s="110">
        <f t="shared" si="61"/>
        <v>5.6205481627436145</v>
      </c>
      <c r="O458" s="110">
        <f t="shared" si="62"/>
        <v>0.1779185892629839</v>
      </c>
      <c r="P458" s="111">
        <f ca="1">_xlfn.MAXIFS($S$4:$S$578,$B$4:$B$578,B458)</f>
        <v>305641.73996988434</v>
      </c>
      <c r="Q458" s="112">
        <f t="shared" ca="1" si="63"/>
        <v>0.84037553096555528</v>
      </c>
      <c r="S458" s="112">
        <f ca="1">IF(B457=0,0,IF(B458=B457,S457+M458/O458,M458/O458+1))</f>
        <v>288753.78136983159</v>
      </c>
    </row>
    <row r="459" spans="1:19" x14ac:dyDescent="0.25">
      <c r="A459" s="102">
        <v>456</v>
      </c>
      <c r="B459" s="102" t="str">
        <f>'Участки тепловых сетей'!B459</f>
        <v xml:space="preserve">Блочно-модульная котельная EMS-5600M (п. Сатис) </v>
      </c>
      <c r="C459" s="102" t="str">
        <f>'Участки тепловых сетей'!C459</f>
        <v>УТ13</v>
      </c>
      <c r="D459" s="102" t="str">
        <f>'Участки тепловых сетей'!D459</f>
        <v xml:space="preserve">ГрОт-Октябрьская, 2 </v>
      </c>
      <c r="E459" s="102">
        <f>IF('Участки тепловых сетей'!F459="Подземная канальная или подвальная",2,IF('Участки тепловых сетей'!F459="Подземная бесканальная",2,IF('Участки тепловых сетей'!F459="Надземная",1,0)))</f>
        <v>2</v>
      </c>
      <c r="F459" s="102">
        <f t="shared" si="56"/>
        <v>0.05</v>
      </c>
      <c r="G459" s="108">
        <f ca="1">IF(B459=0,0,YEAR(TODAY())-'Участки тепловых сетей'!E459)</f>
        <v>40</v>
      </c>
      <c r="H459" s="102">
        <f>IF(B459=0,0,'Участки тепловых сетей'!H459/1000)</f>
        <v>0.04</v>
      </c>
      <c r="I459" s="102">
        <f t="shared" si="57"/>
        <v>1</v>
      </c>
      <c r="J459" s="108">
        <f>IF(B459=0,0,'Участки тепловых сетей'!G459/1000)</f>
        <v>8.1000000000000003E-2</v>
      </c>
      <c r="K459" s="108">
        <f t="shared" ca="1" si="58"/>
        <v>3.6945280494653252</v>
      </c>
      <c r="L459" s="109">
        <f t="shared" ca="1" si="59"/>
        <v>2.095258149076467</v>
      </c>
      <c r="M459" s="109">
        <f t="shared" ca="1" si="60"/>
        <v>8.3810325963058679E-2</v>
      </c>
      <c r="N459" s="110">
        <f t="shared" si="61"/>
        <v>5.6205481627436145</v>
      </c>
      <c r="O459" s="110">
        <f t="shared" si="62"/>
        <v>0.1779185892629839</v>
      </c>
      <c r="P459" s="111">
        <f ca="1">_xlfn.MAXIFS($S$4:$S$578,$B$4:$B$578,B459)</f>
        <v>305641.73996988434</v>
      </c>
      <c r="Q459" s="112">
        <f t="shared" ca="1" si="63"/>
        <v>0.91960566487304385</v>
      </c>
      <c r="S459" s="112">
        <f ca="1">IF(B458=0,0,IF(B459=B458,S458+M459/O459,M459/O459+1))</f>
        <v>288754.25242980517</v>
      </c>
    </row>
    <row r="460" spans="1:19" x14ac:dyDescent="0.25">
      <c r="A460" s="102">
        <v>457</v>
      </c>
      <c r="B460" s="102" t="str">
        <f>'Участки тепловых сетей'!B460</f>
        <v xml:space="preserve">Блочно-модульная котельная EMS-5600M (п. Сатис) </v>
      </c>
      <c r="C460" s="102" t="str">
        <f>'Участки тепловых сетей'!C460</f>
        <v>ТК26</v>
      </c>
      <c r="D460" s="102" t="str">
        <f>'Участки тепловых сетей'!D460</f>
        <v xml:space="preserve">ТК25 </v>
      </c>
      <c r="E460" s="102">
        <f>IF('Участки тепловых сетей'!F460="Подземная канальная или подвальная",2,IF('Участки тепловых сетей'!F460="Подземная бесканальная",2,IF('Участки тепловых сетей'!F460="Надземная",1,0)))</f>
        <v>2</v>
      </c>
      <c r="F460" s="102">
        <f t="shared" si="56"/>
        <v>0.05</v>
      </c>
      <c r="G460" s="108">
        <f ca="1">IF(B460=0,0,YEAR(TODAY())-'Участки тепловых сетей'!E460)</f>
        <v>41</v>
      </c>
      <c r="H460" s="102">
        <f>IF(B460=0,0,'Участки тепловых сетей'!H460/1000)</f>
        <v>2.5000000000000001E-2</v>
      </c>
      <c r="I460" s="102">
        <f t="shared" si="57"/>
        <v>1</v>
      </c>
      <c r="J460" s="108">
        <f>IF(B460=0,0,'Участки тепловых сетей'!G460/1000)</f>
        <v>8.1000000000000003E-2</v>
      </c>
      <c r="K460" s="108">
        <f t="shared" ca="1" si="58"/>
        <v>3.8839505531533853</v>
      </c>
      <c r="L460" s="109">
        <f t="shared" ca="1" si="59"/>
        <v>2.9255555368259798</v>
      </c>
      <c r="M460" s="109">
        <f t="shared" ca="1" si="60"/>
        <v>7.31388884206495E-2</v>
      </c>
      <c r="N460" s="110">
        <f t="shared" si="61"/>
        <v>5.6205481627436145</v>
      </c>
      <c r="O460" s="110">
        <f t="shared" si="62"/>
        <v>0.1779185892629839</v>
      </c>
      <c r="P460" s="111">
        <f ca="1">_xlfn.MAXIFS($S$4:$S$578,$B$4:$B$578,B460)</f>
        <v>305641.73996988434</v>
      </c>
      <c r="Q460" s="112">
        <f t="shared" ca="1" si="63"/>
        <v>0.92947172820025781</v>
      </c>
      <c r="S460" s="112">
        <f ca="1">IF(B459=0,0,IF(B460=B459,S459+M460/O460,M460/O460+1))</f>
        <v>288754.6635104501</v>
      </c>
    </row>
    <row r="461" spans="1:19" x14ac:dyDescent="0.25">
      <c r="A461" s="102">
        <v>458</v>
      </c>
      <c r="B461" s="102" t="str">
        <f>'Участки тепловых сетей'!B461</f>
        <v xml:space="preserve">Блочно-модульная котельная EMS-5600M (п. Сатис) </v>
      </c>
      <c r="C461" s="102" t="str">
        <f>'Участки тепловых сетей'!C461</f>
        <v>ТК25</v>
      </c>
      <c r="D461" s="102" t="str">
        <f>'Участки тепловых сетей'!D461</f>
        <v xml:space="preserve">ТК24 </v>
      </c>
      <c r="E461" s="102">
        <f>IF('Участки тепловых сетей'!F461="Подземная канальная или подвальная",2,IF('Участки тепловых сетей'!F461="Подземная бесканальная",2,IF('Участки тепловых сетей'!F461="Надземная",1,0)))</f>
        <v>2</v>
      </c>
      <c r="F461" s="102">
        <f t="shared" ref="F461:F524" si="64">IF(B461=0,0,0.05)</f>
        <v>0.05</v>
      </c>
      <c r="G461" s="108">
        <f ca="1">IF(B461=0,0,YEAR(TODAY())-'Участки тепловых сетей'!E461)</f>
        <v>41</v>
      </c>
      <c r="H461" s="102">
        <f>IF(B461=0,0,'Участки тепловых сетей'!H461/1000)</f>
        <v>2.1000000000000001E-2</v>
      </c>
      <c r="I461" s="102">
        <f t="shared" ref="I461:I524" si="65">IF(B461=0,0,(IF(J461&lt;0.3,1,IF(J461&lt;0.6,1.5,IF(J461=0.6,2,IF(J461&lt;1.4,3,0))))))</f>
        <v>1</v>
      </c>
      <c r="J461" s="108">
        <f>IF(B461=0,0,'Участки тепловых сетей'!G461/1000)</f>
        <v>8.1000000000000003E-2</v>
      </c>
      <c r="K461" s="108">
        <f t="shared" ref="K461:K524" ca="1" si="66">IF(B461=0,0,IF(G461&gt;17,0.5*EXP(G461/20),IF(G461&gt;3,1,0.8)))</f>
        <v>3.8839505531533853</v>
      </c>
      <c r="L461" s="109">
        <f t="shared" ref="L461:L524" ca="1" si="67">IF(B461=0,0,F461*(0.1*G461)^(K461-1))</f>
        <v>2.9255555368259798</v>
      </c>
      <c r="M461" s="109">
        <f t="shared" ref="M461:M524" ca="1" si="68">IF(B461=0,0,L461*H461)</f>
        <v>6.1436666273345576E-2</v>
      </c>
      <c r="N461" s="110">
        <f t="shared" ref="N461:N524" si="69">IF(B461=0,0,2.91*(1+((20.89+((-1.88)*I461))*J461^(1.2))))</f>
        <v>5.6205481627436145</v>
      </c>
      <c r="O461" s="110">
        <f t="shared" ref="O461:O524" si="70">IF(B461=0,0,1/N461)</f>
        <v>0.1779185892629839</v>
      </c>
      <c r="P461" s="111">
        <f ca="1">_xlfn.MAXIFS($S$4:$S$578,$B$4:$B$578,B461)</f>
        <v>305641.73996988434</v>
      </c>
      <c r="Q461" s="112">
        <f t="shared" ref="Q461:Q524" ca="1" si="71">IF(B461=0,0,EXP(-M461))</f>
        <v>0.94041250368184615</v>
      </c>
      <c r="S461" s="112">
        <f ca="1">IF(B460=0,0,IF(B461=B460,S460+M461/O461,M461/O461+1))</f>
        <v>288755.00881819183</v>
      </c>
    </row>
    <row r="462" spans="1:19" x14ac:dyDescent="0.25">
      <c r="A462" s="102">
        <v>459</v>
      </c>
      <c r="B462" s="102" t="str">
        <f>'Участки тепловых сетей'!B462</f>
        <v xml:space="preserve">Блочно-модульная котельная EMS-5600M (п. Сатис) </v>
      </c>
      <c r="C462" s="102" t="str">
        <f>'Участки тепловых сетей'!C462</f>
        <v>ТК24</v>
      </c>
      <c r="D462" s="102" t="str">
        <f>'Участки тепловых сетей'!D462</f>
        <v xml:space="preserve">ТК23 </v>
      </c>
      <c r="E462" s="102">
        <f>IF('Участки тепловых сетей'!F462="Подземная канальная или подвальная",2,IF('Участки тепловых сетей'!F462="Подземная бесканальная",2,IF('Участки тепловых сетей'!F462="Надземная",1,0)))</f>
        <v>2</v>
      </c>
      <c r="F462" s="102">
        <f t="shared" si="64"/>
        <v>0.05</v>
      </c>
      <c r="G462" s="108">
        <f ca="1">IF(B462=0,0,YEAR(TODAY())-'Участки тепловых сетей'!E462)</f>
        <v>42</v>
      </c>
      <c r="H462" s="102">
        <f>IF(B462=0,0,'Участки тепловых сетей'!H462/1000)</f>
        <v>2.5000000000000001E-2</v>
      </c>
      <c r="I462" s="102">
        <f t="shared" si="65"/>
        <v>1</v>
      </c>
      <c r="J462" s="108">
        <f>IF(B462=0,0,'Участки тепловых сетей'!G462/1000)</f>
        <v>8.1000000000000003E-2</v>
      </c>
      <c r="K462" s="108">
        <f t="shared" ca="1" si="66"/>
        <v>4.0830849562838258</v>
      </c>
      <c r="L462" s="109">
        <f t="shared" ca="1" si="67"/>
        <v>4.1735009392570541</v>
      </c>
      <c r="M462" s="109">
        <f t="shared" ca="1" si="68"/>
        <v>0.10433752348142636</v>
      </c>
      <c r="N462" s="110">
        <f t="shared" si="69"/>
        <v>5.6205481627436145</v>
      </c>
      <c r="O462" s="110">
        <f t="shared" si="70"/>
        <v>0.1779185892629839</v>
      </c>
      <c r="P462" s="111">
        <f ca="1">_xlfn.MAXIFS($S$4:$S$578,$B$4:$B$578,B462)</f>
        <v>305641.73996988434</v>
      </c>
      <c r="Q462" s="112">
        <f t="shared" ca="1" si="71"/>
        <v>0.90092116405023404</v>
      </c>
      <c r="S462" s="112">
        <f ca="1">IF(B461=0,0,IF(B462=B461,S461+M462/O462,M462/O462+1))</f>
        <v>288755.59525226773</v>
      </c>
    </row>
    <row r="463" spans="1:19" x14ac:dyDescent="0.25">
      <c r="A463" s="102">
        <v>460</v>
      </c>
      <c r="B463" s="102" t="str">
        <f>'Участки тепловых сетей'!B463</f>
        <v xml:space="preserve">Блочно-модульная котельная EMS-5600M (п. Сатис) </v>
      </c>
      <c r="C463" s="102" t="str">
        <f>'Участки тепловых сетей'!C463</f>
        <v>ГрОт-Ленина, 10</v>
      </c>
      <c r="D463" s="102" t="str">
        <f>'Участки тепловых сетей'!D463</f>
        <v xml:space="preserve">ГрОт-Ленина, 12 </v>
      </c>
      <c r="E463" s="102">
        <f>IF('Участки тепловых сетей'!F463="Подземная канальная или подвальная",2,IF('Участки тепловых сетей'!F463="Подземная бесканальная",2,IF('Участки тепловых сетей'!F463="Надземная",1,0)))</f>
        <v>2</v>
      </c>
      <c r="F463" s="102">
        <f t="shared" si="64"/>
        <v>0.05</v>
      </c>
      <c r="G463" s="108">
        <f ca="1">IF(B463=0,0,YEAR(TODAY())-'Участки тепловых сетей'!E463)</f>
        <v>37</v>
      </c>
      <c r="H463" s="102">
        <f>IF(B463=0,0,'Участки тепловых сетей'!H463/1000)</f>
        <v>1.4E-2</v>
      </c>
      <c r="I463" s="102">
        <f t="shared" si="65"/>
        <v>1</v>
      </c>
      <c r="J463" s="108">
        <f>IF(B463=0,0,'Участки тепловых сетей'!G463/1000)</f>
        <v>6.9000000000000006E-2</v>
      </c>
      <c r="K463" s="108">
        <f t="shared" ca="1" si="66"/>
        <v>3.179909761300916</v>
      </c>
      <c r="L463" s="109">
        <f t="shared" ca="1" si="67"/>
        <v>0.86616072845063563</v>
      </c>
      <c r="M463" s="109">
        <f t="shared" ca="1" si="68"/>
        <v>1.2126250198308899E-2</v>
      </c>
      <c r="N463" s="110">
        <f t="shared" si="69"/>
        <v>5.1461143813219747</v>
      </c>
      <c r="O463" s="110">
        <f t="shared" si="70"/>
        <v>0.1943213706305362</v>
      </c>
      <c r="P463" s="111">
        <f ca="1">_xlfn.MAXIFS($S$4:$S$578,$B$4:$B$578,B463)</f>
        <v>305641.73996988434</v>
      </c>
      <c r="Q463" s="112">
        <f t="shared" ca="1" si="71"/>
        <v>0.98794697648640006</v>
      </c>
      <c r="S463" s="112">
        <f ca="1">IF(B462=0,0,IF(B463=B462,S462+M463/O463,M463/O463+1))</f>
        <v>288755.65765533829</v>
      </c>
    </row>
    <row r="464" spans="1:19" x14ac:dyDescent="0.25">
      <c r="A464" s="102">
        <v>461</v>
      </c>
      <c r="B464" s="102" t="str">
        <f>'Участки тепловых сетей'!B464</f>
        <v xml:space="preserve">Блочно-модульная котельная EMS-5600M (п. Сатис) </v>
      </c>
      <c r="C464" s="102" t="str">
        <f>'Участки тепловых сетей'!C464</f>
        <v>ТК19</v>
      </c>
      <c r="D464" s="102" t="str">
        <f>'Участки тепловых сетей'!D464</f>
        <v xml:space="preserve">ул. Советская, 9 </v>
      </c>
      <c r="E464" s="102">
        <f>IF('Участки тепловых сетей'!F464="Подземная канальная или подвальная",2,IF('Участки тепловых сетей'!F464="Подземная бесканальная",2,IF('Участки тепловых сетей'!F464="Надземная",1,0)))</f>
        <v>2</v>
      </c>
      <c r="F464" s="102">
        <f t="shared" si="64"/>
        <v>0.05</v>
      </c>
      <c r="G464" s="108">
        <f ca="1">IF(B464=0,0,YEAR(TODAY())-'Участки тепловых сетей'!E464)</f>
        <v>20</v>
      </c>
      <c r="H464" s="102">
        <f>IF(B464=0,0,'Участки тепловых сетей'!H464/1000)</f>
        <v>1.6E-2</v>
      </c>
      <c r="I464" s="102">
        <f t="shared" si="65"/>
        <v>1</v>
      </c>
      <c r="J464" s="108">
        <f>IF(B464=0,0,'Участки тепловых сетей'!G464/1000)</f>
        <v>6.9000000000000006E-2</v>
      </c>
      <c r="K464" s="108">
        <f t="shared" ca="1" si="66"/>
        <v>1.3591409142295225</v>
      </c>
      <c r="L464" s="109">
        <f t="shared" ca="1" si="67"/>
        <v>6.4133093987318285E-2</v>
      </c>
      <c r="M464" s="109">
        <f t="shared" ca="1" si="68"/>
        <v>1.0261295037970926E-3</v>
      </c>
      <c r="N464" s="110">
        <f t="shared" si="69"/>
        <v>5.1461143813219747</v>
      </c>
      <c r="O464" s="110">
        <f t="shared" si="70"/>
        <v>0.1943213706305362</v>
      </c>
      <c r="P464" s="111">
        <f ca="1">_xlfn.MAXIFS($S$4:$S$578,$B$4:$B$578,B464)</f>
        <v>305641.73996988434</v>
      </c>
      <c r="Q464" s="112">
        <f t="shared" ca="1" si="71"/>
        <v>0.99897439678705258</v>
      </c>
      <c r="S464" s="112">
        <f ca="1">IF(B463=0,0,IF(B464=B463,S463+M464/O464,M464/O464+1))</f>
        <v>288755.66293591808</v>
      </c>
    </row>
    <row r="465" spans="1:19" x14ac:dyDescent="0.25">
      <c r="A465" s="102">
        <v>462</v>
      </c>
      <c r="B465" s="102" t="str">
        <f>'Участки тепловых сетей'!B465</f>
        <v xml:space="preserve">Блочно-модульная котельная EMS-5600M (п. Сатис) </v>
      </c>
      <c r="C465" s="102" t="str">
        <f>'Участки тепловых сетей'!C465</f>
        <v>ТК22</v>
      </c>
      <c r="D465" s="102" t="str">
        <f>'Участки тепловых сетей'!D465</f>
        <v xml:space="preserve">ГрОт-Советская, 3 </v>
      </c>
      <c r="E465" s="102">
        <f>IF('Участки тепловых сетей'!F465="Подземная канальная или подвальная",2,IF('Участки тепловых сетей'!F465="Подземная бесканальная",2,IF('Участки тепловых сетей'!F465="Надземная",1,0)))</f>
        <v>2</v>
      </c>
      <c r="F465" s="102">
        <f t="shared" si="64"/>
        <v>0.05</v>
      </c>
      <c r="G465" s="108">
        <f ca="1">IF(B465=0,0,YEAR(TODAY())-'Участки тепловых сетей'!E465)</f>
        <v>4</v>
      </c>
      <c r="H465" s="102">
        <f>IF(B465=0,0,'Участки тепловых сетей'!H465/1000)</f>
        <v>1.8499999999999999E-2</v>
      </c>
      <c r="I465" s="102">
        <f t="shared" si="65"/>
        <v>1</v>
      </c>
      <c r="J465" s="108">
        <f>IF(B465=0,0,'Участки тепловых сетей'!G465/1000)</f>
        <v>6.9000000000000006E-2</v>
      </c>
      <c r="K465" s="108">
        <f t="shared" ca="1" si="66"/>
        <v>1</v>
      </c>
      <c r="L465" s="109">
        <f t="shared" ca="1" si="67"/>
        <v>0.05</v>
      </c>
      <c r="M465" s="109">
        <f t="shared" ca="1" si="68"/>
        <v>9.2500000000000004E-4</v>
      </c>
      <c r="N465" s="110">
        <f t="shared" si="69"/>
        <v>5.1461143813219747</v>
      </c>
      <c r="O465" s="110">
        <f t="shared" si="70"/>
        <v>0.1943213706305362</v>
      </c>
      <c r="P465" s="111">
        <f ca="1">_xlfn.MAXIFS($S$4:$S$578,$B$4:$B$578,B465)</f>
        <v>305641.73996988434</v>
      </c>
      <c r="Q465" s="112">
        <f t="shared" ca="1" si="71"/>
        <v>0.99907542768062163</v>
      </c>
      <c r="S465" s="112">
        <f ca="1">IF(B464=0,0,IF(B465=B464,S464+M465/O465,M465/O465+1))</f>
        <v>288755.66769607388</v>
      </c>
    </row>
    <row r="466" spans="1:19" x14ac:dyDescent="0.25">
      <c r="A466" s="102">
        <v>463</v>
      </c>
      <c r="B466" s="102" t="str">
        <f>'Участки тепловых сетей'!B466</f>
        <v xml:space="preserve">Блочно-модульная котельная EMS-5600M (п. Сатис) </v>
      </c>
      <c r="C466" s="102" t="str">
        <f>'Участки тепловых сетей'!C466</f>
        <v>ТК26</v>
      </c>
      <c r="D466" s="102" t="str">
        <f>'Участки тепловых сетей'!D466</f>
        <v xml:space="preserve">ул. Первомайская, 41А </v>
      </c>
      <c r="E466" s="102">
        <f>IF('Участки тепловых сетей'!F466="Подземная канальная или подвальная",2,IF('Участки тепловых сетей'!F466="Подземная бесканальная",2,IF('Участки тепловых сетей'!F466="Надземная",1,0)))</f>
        <v>2</v>
      </c>
      <c r="F466" s="102">
        <f t="shared" si="64"/>
        <v>0.05</v>
      </c>
      <c r="G466" s="108">
        <f ca="1">IF(B466=0,0,YEAR(TODAY())-'Участки тепловых сетей'!E466)</f>
        <v>41</v>
      </c>
      <c r="H466" s="102">
        <f>IF(B466=0,0,'Участки тепловых сетей'!H466/1000)</f>
        <v>0.02</v>
      </c>
      <c r="I466" s="102">
        <f t="shared" si="65"/>
        <v>1</v>
      </c>
      <c r="J466" s="108">
        <f>IF(B466=0,0,'Участки тепловых сетей'!G466/1000)</f>
        <v>6.9000000000000006E-2</v>
      </c>
      <c r="K466" s="108">
        <f t="shared" ca="1" si="66"/>
        <v>3.8839505531533853</v>
      </c>
      <c r="L466" s="109">
        <f t="shared" ca="1" si="67"/>
        <v>2.9255555368259798</v>
      </c>
      <c r="M466" s="109">
        <f t="shared" ca="1" si="68"/>
        <v>5.85111107365196E-2</v>
      </c>
      <c r="N466" s="110">
        <f t="shared" si="69"/>
        <v>5.1461143813219747</v>
      </c>
      <c r="O466" s="110">
        <f t="shared" si="70"/>
        <v>0.1943213706305362</v>
      </c>
      <c r="P466" s="111">
        <f ca="1">_xlfn.MAXIFS($S$4:$S$578,$B$4:$B$578,B466)</f>
        <v>305641.73996988434</v>
      </c>
      <c r="Q466" s="112">
        <f t="shared" ca="1" si="71"/>
        <v>0.94316776105296329</v>
      </c>
      <c r="S466" s="112">
        <f ca="1">IF(B465=0,0,IF(B466=B465,S465+M466/O466,M466/O466+1))</f>
        <v>288755.9688009423</v>
      </c>
    </row>
    <row r="467" spans="1:19" x14ac:dyDescent="0.25">
      <c r="A467" s="102">
        <v>464</v>
      </c>
      <c r="B467" s="102" t="str">
        <f>'Участки тепловых сетей'!B467</f>
        <v xml:space="preserve">Блочно-модульная котельная EMS-5600M (п. Сатис) </v>
      </c>
      <c r="C467" s="102" t="str">
        <f>'Участки тепловых сетей'!C467</f>
        <v>ГрОт-Ленина, 10</v>
      </c>
      <c r="D467" s="102" t="str">
        <f>'Участки тепловых сетей'!D467</f>
        <v xml:space="preserve">ГрОт-Ленина, 10 </v>
      </c>
      <c r="E467" s="102">
        <f>IF('Участки тепловых сетей'!F467="Подземная канальная или подвальная",2,IF('Участки тепловых сетей'!F467="Подземная бесканальная",2,IF('Участки тепловых сетей'!F467="Надземная",1,0)))</f>
        <v>2</v>
      </c>
      <c r="F467" s="102">
        <f t="shared" si="64"/>
        <v>0.05</v>
      </c>
      <c r="G467" s="108">
        <f ca="1">IF(B467=0,0,YEAR(TODAY())-'Участки тепловых сетей'!E467)</f>
        <v>37</v>
      </c>
      <c r="H467" s="102">
        <f>IF(B467=0,0,'Участки тепловых сетей'!H467/1000)</f>
        <v>4.9500000000000002E-2</v>
      </c>
      <c r="I467" s="102">
        <f t="shared" si="65"/>
        <v>1</v>
      </c>
      <c r="J467" s="108">
        <f>IF(B467=0,0,'Участки тепловых сетей'!G467/1000)</f>
        <v>6.9000000000000006E-2</v>
      </c>
      <c r="K467" s="108">
        <f t="shared" ca="1" si="66"/>
        <v>3.179909761300916</v>
      </c>
      <c r="L467" s="109">
        <f t="shared" ca="1" si="67"/>
        <v>0.86616072845063563</v>
      </c>
      <c r="M467" s="109">
        <f t="shared" ca="1" si="68"/>
        <v>4.2874956058306463E-2</v>
      </c>
      <c r="N467" s="110">
        <f t="shared" si="69"/>
        <v>5.1461143813219747</v>
      </c>
      <c r="O467" s="110">
        <f t="shared" si="70"/>
        <v>0.1943213706305362</v>
      </c>
      <c r="P467" s="111">
        <f ca="1">_xlfn.MAXIFS($S$4:$S$578,$B$4:$B$578,B467)</f>
        <v>305641.73996988434</v>
      </c>
      <c r="Q467" s="112">
        <f t="shared" ca="1" si="71"/>
        <v>0.95803117857229514</v>
      </c>
      <c r="S467" s="112">
        <f ca="1">IF(B466=0,0,IF(B467=B466,S466+M467/O467,M467/O467+1))</f>
        <v>288756.18944037025</v>
      </c>
    </row>
    <row r="468" spans="1:19" x14ac:dyDescent="0.25">
      <c r="A468" s="102">
        <v>465</v>
      </c>
      <c r="B468" s="102" t="str">
        <f>'Участки тепловых сетей'!B468</f>
        <v xml:space="preserve">Блочно-модульная котельная EMS-5600M (п. Сатис) </v>
      </c>
      <c r="C468" s="102" t="str">
        <f>'Участки тепловых сетей'!C468</f>
        <v>ГрОт-Ленина, 12</v>
      </c>
      <c r="D468" s="102" t="str">
        <f>'Участки тепловых сетей'!D468</f>
        <v xml:space="preserve">УТ18 </v>
      </c>
      <c r="E468" s="102">
        <f>IF('Участки тепловых сетей'!F468="Подземная канальная или подвальная",2,IF('Участки тепловых сетей'!F468="Подземная бесканальная",2,IF('Участки тепловых сетей'!F468="Надземная",1,0)))</f>
        <v>2</v>
      </c>
      <c r="F468" s="102">
        <f t="shared" si="64"/>
        <v>0.05</v>
      </c>
      <c r="G468" s="108">
        <f ca="1">IF(B468=0,0,YEAR(TODAY())-'Участки тепловых сетей'!E468)</f>
        <v>37</v>
      </c>
      <c r="H468" s="102">
        <f>IF(B468=0,0,'Участки тепловых сетей'!H468/1000)</f>
        <v>6.0000000000000001E-3</v>
      </c>
      <c r="I468" s="102">
        <f t="shared" si="65"/>
        <v>1</v>
      </c>
      <c r="J468" s="108">
        <f>IF(B468=0,0,'Участки тепловых сетей'!G468/1000)</f>
        <v>6.9000000000000006E-2</v>
      </c>
      <c r="K468" s="108">
        <f t="shared" ca="1" si="66"/>
        <v>3.179909761300916</v>
      </c>
      <c r="L468" s="109">
        <f t="shared" ca="1" si="67"/>
        <v>0.86616072845063563</v>
      </c>
      <c r="M468" s="109">
        <f t="shared" ca="1" si="68"/>
        <v>5.1969643707038141E-3</v>
      </c>
      <c r="N468" s="110">
        <f t="shared" si="69"/>
        <v>5.1461143813219747</v>
      </c>
      <c r="O468" s="110">
        <f t="shared" si="70"/>
        <v>0.1943213706305362</v>
      </c>
      <c r="P468" s="111">
        <f ca="1">_xlfn.MAXIFS($S$4:$S$578,$B$4:$B$578,B468)</f>
        <v>305641.73996988434</v>
      </c>
      <c r="Q468" s="112">
        <f t="shared" ca="1" si="71"/>
        <v>0.99481651648534486</v>
      </c>
      <c r="S468" s="112">
        <f ca="1">IF(B467=0,0,IF(B468=B467,S467+M468/O468,M468/O468+1))</f>
        <v>288756.21618454333</v>
      </c>
    </row>
    <row r="469" spans="1:19" x14ac:dyDescent="0.25">
      <c r="A469" s="102">
        <v>466</v>
      </c>
      <c r="B469" s="102" t="str">
        <f>'Участки тепловых сетей'!B469</f>
        <v xml:space="preserve">Блочно-модульная котельная EMS-5600M (п. Сатис) </v>
      </c>
      <c r="C469" s="102" t="str">
        <f>'Участки тепловых сетей'!C469</f>
        <v>ГрОт-Ленина, 1</v>
      </c>
      <c r="D469" s="102" t="str">
        <f>'Участки тепловых сетей'!D469</f>
        <v xml:space="preserve">ул. Ленина, 3 </v>
      </c>
      <c r="E469" s="102">
        <f>IF('Участки тепловых сетей'!F469="Подземная канальная или подвальная",2,IF('Участки тепловых сетей'!F469="Подземная бесканальная",2,IF('Участки тепловых сетей'!F469="Надземная",1,0)))</f>
        <v>2</v>
      </c>
      <c r="F469" s="102">
        <f t="shared" si="64"/>
        <v>0.05</v>
      </c>
      <c r="G469" s="108">
        <f ca="1">IF(B469=0,0,YEAR(TODAY())-'Участки тепловых сетей'!E469)</f>
        <v>34</v>
      </c>
      <c r="H469" s="102">
        <f>IF(B469=0,0,'Участки тепловых сетей'!H469/1000)</f>
        <v>5.7000000000000002E-2</v>
      </c>
      <c r="I469" s="102">
        <f t="shared" si="65"/>
        <v>1</v>
      </c>
      <c r="J469" s="108">
        <f>IF(B469=0,0,'Участки тепловых сетей'!G469/1000)</f>
        <v>5.0999999999999997E-2</v>
      </c>
      <c r="K469" s="108">
        <f t="shared" ca="1" si="66"/>
        <v>2.7369736958636</v>
      </c>
      <c r="L469" s="109">
        <f t="shared" ca="1" si="67"/>
        <v>0.41892367348157439</v>
      </c>
      <c r="M469" s="109">
        <f t="shared" ca="1" si="68"/>
        <v>2.3878649388449739E-2</v>
      </c>
      <c r="N469" s="110">
        <f t="shared" si="69"/>
        <v>4.4658198822924025</v>
      </c>
      <c r="O469" s="110">
        <f t="shared" si="70"/>
        <v>0.2239230480309202</v>
      </c>
      <c r="P469" s="111">
        <f ca="1">_xlfn.MAXIFS($S$4:$S$578,$B$4:$B$578,B469)</f>
        <v>305641.73996988434</v>
      </c>
      <c r="Q469" s="112">
        <f t="shared" ca="1" si="71"/>
        <v>0.9764041898145045</v>
      </c>
      <c r="S469" s="112">
        <f ca="1">IF(B468=0,0,IF(B469=B468,S468+M469/O469,M469/O469+1))</f>
        <v>288756.32282229053</v>
      </c>
    </row>
    <row r="470" spans="1:19" x14ac:dyDescent="0.25">
      <c r="A470" s="102">
        <v>467</v>
      </c>
      <c r="B470" s="102" t="str">
        <f>'Участки тепловых сетей'!B470</f>
        <v xml:space="preserve">Блочно-модульная котельная EMS-5600M (п. Сатис) </v>
      </c>
      <c r="C470" s="102" t="str">
        <f>'Участки тепловых сетей'!C470</f>
        <v>ТК49</v>
      </c>
      <c r="D470" s="102" t="str">
        <f>'Участки тепловых сетей'!D470</f>
        <v xml:space="preserve">ул. Ленина, 8А </v>
      </c>
      <c r="E470" s="102">
        <f>IF('Участки тепловых сетей'!F470="Подземная канальная или подвальная",2,IF('Участки тепловых сетей'!F470="Подземная бесканальная",2,IF('Участки тепловых сетей'!F470="Надземная",1,0)))</f>
        <v>2</v>
      </c>
      <c r="F470" s="102">
        <f t="shared" si="64"/>
        <v>0.05</v>
      </c>
      <c r="G470" s="108">
        <f ca="1">IF(B470=0,0,YEAR(TODAY())-'Участки тепловых сетей'!E470)</f>
        <v>6</v>
      </c>
      <c r="H470" s="102">
        <f>IF(B470=0,0,'Участки тепловых сетей'!H470/1000)</f>
        <v>0.01</v>
      </c>
      <c r="I470" s="102">
        <f t="shared" si="65"/>
        <v>1</v>
      </c>
      <c r="J470" s="108">
        <f>IF(B470=0,0,'Участки тепловых сетей'!G470/1000)</f>
        <v>5.0999999999999997E-2</v>
      </c>
      <c r="K470" s="108">
        <f t="shared" ca="1" si="66"/>
        <v>1</v>
      </c>
      <c r="L470" s="109">
        <f t="shared" ca="1" si="67"/>
        <v>0.05</v>
      </c>
      <c r="M470" s="109">
        <f t="shared" ca="1" si="68"/>
        <v>5.0000000000000001E-4</v>
      </c>
      <c r="N470" s="110">
        <f t="shared" si="69"/>
        <v>4.4658198822924025</v>
      </c>
      <c r="O470" s="110">
        <f t="shared" si="70"/>
        <v>0.2239230480309202</v>
      </c>
      <c r="P470" s="111">
        <f ca="1">_xlfn.MAXIFS($S$4:$S$578,$B$4:$B$578,B470)</f>
        <v>305641.73996988434</v>
      </c>
      <c r="Q470" s="112">
        <f t="shared" ca="1" si="71"/>
        <v>0.99950012497916929</v>
      </c>
      <c r="S470" s="112">
        <f ca="1">IF(B469=0,0,IF(B470=B469,S469+M470/O470,M470/O470+1))</f>
        <v>288756.32505520049</v>
      </c>
    </row>
    <row r="471" spans="1:19" x14ac:dyDescent="0.25">
      <c r="A471" s="102">
        <v>468</v>
      </c>
      <c r="B471" s="102" t="str">
        <f>'Участки тепловых сетей'!B471</f>
        <v xml:space="preserve">Блочно-модульная котельная EMS-5600M (п. Сатис) </v>
      </c>
      <c r="C471" s="102" t="str">
        <f>'Участки тепловых сетей'!C471</f>
        <v>ТК49</v>
      </c>
      <c r="D471" s="102" t="str">
        <f>'Участки тепловых сетей'!D471</f>
        <v xml:space="preserve">ГрОт-Ленина, 7А </v>
      </c>
      <c r="E471" s="102">
        <f>IF('Участки тепловых сетей'!F471="Подземная канальная или подвальная",2,IF('Участки тепловых сетей'!F471="Подземная бесканальная",2,IF('Участки тепловых сетей'!F471="Надземная",1,0)))</f>
        <v>2</v>
      </c>
      <c r="F471" s="102">
        <f t="shared" si="64"/>
        <v>0.05</v>
      </c>
      <c r="G471" s="108">
        <f ca="1">IF(B471=0,0,YEAR(TODAY())-'Участки тепловых сетей'!E471)</f>
        <v>45</v>
      </c>
      <c r="H471" s="102">
        <f>IF(B471=0,0,'Участки тепловых сетей'!H471/1000)</f>
        <v>2.7E-2</v>
      </c>
      <c r="I471" s="102">
        <f t="shared" si="65"/>
        <v>1</v>
      </c>
      <c r="J471" s="108">
        <f>IF(B471=0,0,'Участки тепловых сетей'!G471/1000)</f>
        <v>5.0999999999999997E-2</v>
      </c>
      <c r="K471" s="108">
        <f t="shared" ca="1" si="66"/>
        <v>4.7438679181792631</v>
      </c>
      <c r="L471" s="109">
        <f t="shared" ca="1" si="67"/>
        <v>13.947982005444068</v>
      </c>
      <c r="M471" s="109">
        <f t="shared" ca="1" si="68"/>
        <v>0.37659551414698983</v>
      </c>
      <c r="N471" s="110">
        <f t="shared" si="69"/>
        <v>4.4658198822924025</v>
      </c>
      <c r="O471" s="110">
        <f t="shared" si="70"/>
        <v>0.2239230480309202</v>
      </c>
      <c r="P471" s="111">
        <f ca="1">_xlfn.MAXIFS($S$4:$S$578,$B$4:$B$578,B471)</f>
        <v>305641.73996988434</v>
      </c>
      <c r="Q471" s="112">
        <f t="shared" ca="1" si="71"/>
        <v>0.68619357336278419</v>
      </c>
      <c r="S471" s="112">
        <f ca="1">IF(B470=0,0,IF(B471=B470,S470+M471/O471,M471/O471+1))</f>
        <v>288758.00686293514</v>
      </c>
    </row>
    <row r="472" spans="1:19" x14ac:dyDescent="0.25">
      <c r="A472" s="102">
        <v>469</v>
      </c>
      <c r="B472" s="102" t="str">
        <f>'Участки тепловых сетей'!B472</f>
        <v xml:space="preserve">Блочно-модульная котельная EMS-5600M (п. Сатис) </v>
      </c>
      <c r="C472" s="102" t="str">
        <f>'Участки тепловых сетей'!C472</f>
        <v>ГрОт-Ленина, 7А</v>
      </c>
      <c r="D472" s="102" t="str">
        <f>'Участки тепловых сетей'!D472</f>
        <v xml:space="preserve">ул. Ленина, 9А </v>
      </c>
      <c r="E472" s="102">
        <f>IF('Участки тепловых сетей'!F472="Подземная канальная или подвальная",2,IF('Участки тепловых сетей'!F472="Подземная бесканальная",2,IF('Участки тепловых сетей'!F472="Надземная",1,0)))</f>
        <v>2</v>
      </c>
      <c r="F472" s="102">
        <f t="shared" si="64"/>
        <v>0.05</v>
      </c>
      <c r="G472" s="108">
        <f ca="1">IF(B472=0,0,YEAR(TODAY())-'Участки тепловых сетей'!E472)</f>
        <v>45</v>
      </c>
      <c r="H472" s="102">
        <f>IF(B472=0,0,'Участки тепловых сетей'!H472/1000)</f>
        <v>1.4999999999999999E-2</v>
      </c>
      <c r="I472" s="102">
        <f t="shared" si="65"/>
        <v>1</v>
      </c>
      <c r="J472" s="108">
        <f>IF(B472=0,0,'Участки тепловых сетей'!G472/1000)</f>
        <v>5.0999999999999997E-2</v>
      </c>
      <c r="K472" s="108">
        <f t="shared" ca="1" si="66"/>
        <v>4.7438679181792631</v>
      </c>
      <c r="L472" s="109">
        <f t="shared" ca="1" si="67"/>
        <v>13.947982005444068</v>
      </c>
      <c r="M472" s="109">
        <f t="shared" ca="1" si="68"/>
        <v>0.209219730081661</v>
      </c>
      <c r="N472" s="110">
        <f t="shared" si="69"/>
        <v>4.4658198822924025</v>
      </c>
      <c r="O472" s="110">
        <f t="shared" si="70"/>
        <v>0.2239230480309202</v>
      </c>
      <c r="P472" s="111">
        <f ca="1">_xlfn.MAXIFS($S$4:$S$578,$B$4:$B$578,B472)</f>
        <v>305641.73996988434</v>
      </c>
      <c r="Q472" s="112">
        <f t="shared" ca="1" si="71"/>
        <v>0.81121696728820147</v>
      </c>
      <c r="S472" s="112">
        <f ca="1">IF(B471=0,0,IF(B472=B471,S471+M472/O472,M472/O472+1))</f>
        <v>288758.94120056549</v>
      </c>
    </row>
    <row r="473" spans="1:19" x14ac:dyDescent="0.25">
      <c r="A473" s="102">
        <v>470</v>
      </c>
      <c r="B473" s="102" t="str">
        <f>'Участки тепловых сетей'!B473</f>
        <v xml:space="preserve">Блочно-модульная котельная EMS-5600M (п. Сатис) </v>
      </c>
      <c r="C473" s="102" t="str">
        <f>'Участки тепловых сетей'!C473</f>
        <v>ГрОт-Ленина, 12</v>
      </c>
      <c r="D473" s="102" t="str">
        <f>'Участки тепловых сетей'!D473</f>
        <v xml:space="preserve">ул. Ленина, 9 </v>
      </c>
      <c r="E473" s="102">
        <f>IF('Участки тепловых сетей'!F473="Подземная канальная или подвальная",2,IF('Участки тепловых сетей'!F473="Подземная бесканальная",2,IF('Участки тепловых сетей'!F473="Надземная",1,0)))</f>
        <v>2</v>
      </c>
      <c r="F473" s="102">
        <f t="shared" si="64"/>
        <v>0.05</v>
      </c>
      <c r="G473" s="108">
        <f ca="1">IF(B473=0,0,YEAR(TODAY())-'Участки тепловых сетей'!E473)</f>
        <v>37</v>
      </c>
      <c r="H473" s="102">
        <f>IF(B473=0,0,'Участки тепловых сетей'!H473/1000)</f>
        <v>3.5499999999999997E-2</v>
      </c>
      <c r="I473" s="102">
        <f t="shared" si="65"/>
        <v>1</v>
      </c>
      <c r="J473" s="108">
        <f>IF(B473=0,0,'Участки тепловых сетей'!G473/1000)</f>
        <v>5.0999999999999997E-2</v>
      </c>
      <c r="K473" s="108">
        <f t="shared" ca="1" si="66"/>
        <v>3.179909761300916</v>
      </c>
      <c r="L473" s="109">
        <f t="shared" ca="1" si="67"/>
        <v>0.86616072845063563</v>
      </c>
      <c r="M473" s="109">
        <f t="shared" ca="1" si="68"/>
        <v>3.074870585999756E-2</v>
      </c>
      <c r="N473" s="110">
        <f t="shared" si="69"/>
        <v>4.4658198822924025</v>
      </c>
      <c r="O473" s="110">
        <f t="shared" si="70"/>
        <v>0.2239230480309202</v>
      </c>
      <c r="P473" s="111">
        <f ca="1">_xlfn.MAXIFS($S$4:$S$578,$B$4:$B$578,B473)</f>
        <v>305641.73996988434</v>
      </c>
      <c r="Q473" s="112">
        <f t="shared" ca="1" si="71"/>
        <v>0.9697192272195625</v>
      </c>
      <c r="S473" s="112">
        <f ca="1">IF(B472=0,0,IF(B473=B472,S472+M473/O473,M473/O473+1))</f>
        <v>288759.07851874747</v>
      </c>
    </row>
    <row r="474" spans="1:19" x14ac:dyDescent="0.25">
      <c r="A474" s="102">
        <v>471</v>
      </c>
      <c r="B474" s="102" t="str">
        <f>'Участки тепловых сетей'!B474</f>
        <v xml:space="preserve">Блочно-модульная котельная EMS-5600M (п. Сатис) </v>
      </c>
      <c r="C474" s="102" t="str">
        <f>'Участки тепловых сетей'!C474</f>
        <v>ГрОт-Ленина, 12</v>
      </c>
      <c r="D474" s="102" t="str">
        <f>'Участки тепловых сетей'!D474</f>
        <v xml:space="preserve">ГрОт-Ленина, 14 </v>
      </c>
      <c r="E474" s="102">
        <f>IF('Участки тепловых сетей'!F474="Подземная канальная или подвальная",2,IF('Участки тепловых сетей'!F474="Подземная бесканальная",2,IF('Участки тепловых сетей'!F474="Надземная",1,0)))</f>
        <v>2</v>
      </c>
      <c r="F474" s="102">
        <f t="shared" si="64"/>
        <v>0.05</v>
      </c>
      <c r="G474" s="108">
        <f ca="1">IF(B474=0,0,YEAR(TODAY())-'Участки тепловых сетей'!E474)</f>
        <v>36</v>
      </c>
      <c r="H474" s="102">
        <f>IF(B474=0,0,'Участки тепловых сетей'!H474/1000)</f>
        <v>1.2999999999999999E-2</v>
      </c>
      <c r="I474" s="102">
        <f t="shared" si="65"/>
        <v>1</v>
      </c>
      <c r="J474" s="108">
        <f>IF(B474=0,0,'Участки тепловых сетей'!G474/1000)</f>
        <v>5.0999999999999997E-2</v>
      </c>
      <c r="K474" s="108">
        <f t="shared" ca="1" si="66"/>
        <v>3.0248237322064733</v>
      </c>
      <c r="L474" s="109">
        <f t="shared" ca="1" si="67"/>
        <v>0.66893590951042936</v>
      </c>
      <c r="M474" s="109">
        <f t="shared" ca="1" si="68"/>
        <v>8.6961668236355816E-3</v>
      </c>
      <c r="N474" s="110">
        <f t="shared" si="69"/>
        <v>4.4658198822924025</v>
      </c>
      <c r="O474" s="110">
        <f t="shared" si="70"/>
        <v>0.2239230480309202</v>
      </c>
      <c r="P474" s="111">
        <f ca="1">_xlfn.MAXIFS($S$4:$S$578,$B$4:$B$578,B474)</f>
        <v>305641.73996988434</v>
      </c>
      <c r="Q474" s="112">
        <f t="shared" ca="1" si="71"/>
        <v>0.99134153546745241</v>
      </c>
      <c r="S474" s="112">
        <f ca="1">IF(B473=0,0,IF(B474=B473,S473+M474/O474,M474/O474+1))</f>
        <v>288759.11735426215</v>
      </c>
    </row>
    <row r="475" spans="1:19" x14ac:dyDescent="0.25">
      <c r="A475" s="102">
        <v>472</v>
      </c>
      <c r="B475" s="102" t="str">
        <f>'Участки тепловых сетей'!B475</f>
        <v xml:space="preserve">Блочно-модульная котельная EMS-5600M (п. Сатис) </v>
      </c>
      <c r="C475" s="102" t="str">
        <f>'Участки тепловых сетей'!C475</f>
        <v>ГрОт-Ленина, 14</v>
      </c>
      <c r="D475" s="102" t="str">
        <f>'Участки тепловых сетей'!D475</f>
        <v xml:space="preserve">ул. Ленина, 11 </v>
      </c>
      <c r="E475" s="102">
        <f>IF('Участки тепловых сетей'!F475="Подземная канальная или подвальная",2,IF('Участки тепловых сетей'!F475="Подземная бесканальная",2,IF('Участки тепловых сетей'!F475="Надземная",1,0)))</f>
        <v>2</v>
      </c>
      <c r="F475" s="102">
        <f t="shared" si="64"/>
        <v>0.05</v>
      </c>
      <c r="G475" s="108">
        <f ca="1">IF(B475=0,0,YEAR(TODAY())-'Участки тепловых сетей'!E475)</f>
        <v>36</v>
      </c>
      <c r="H475" s="102">
        <f>IF(B475=0,0,'Участки тепловых сетей'!H475/1000)</f>
        <v>3.5000000000000003E-2</v>
      </c>
      <c r="I475" s="102">
        <f t="shared" si="65"/>
        <v>1</v>
      </c>
      <c r="J475" s="108">
        <f>IF(B475=0,0,'Участки тепловых сетей'!G475/1000)</f>
        <v>5.0999999999999997E-2</v>
      </c>
      <c r="K475" s="108">
        <f t="shared" ca="1" si="66"/>
        <v>3.0248237322064733</v>
      </c>
      <c r="L475" s="109">
        <f t="shared" ca="1" si="67"/>
        <v>0.66893590951042936</v>
      </c>
      <c r="M475" s="109">
        <f t="shared" ca="1" si="68"/>
        <v>2.341275683286503E-2</v>
      </c>
      <c r="N475" s="110">
        <f t="shared" si="69"/>
        <v>4.4658198822924025</v>
      </c>
      <c r="O475" s="110">
        <f t="shared" si="70"/>
        <v>0.2239230480309202</v>
      </c>
      <c r="P475" s="111">
        <f ca="1">_xlfn.MAXIFS($S$4:$S$578,$B$4:$B$578,B475)</f>
        <v>305641.73996988434</v>
      </c>
      <c r="Q475" s="112">
        <f t="shared" ca="1" si="71"/>
        <v>0.97685919524137121</v>
      </c>
      <c r="S475" s="112">
        <f ca="1">IF(B474=0,0,IF(B475=B474,S474+M475/O475,M475/O475+1))</f>
        <v>288759.22191141715</v>
      </c>
    </row>
    <row r="476" spans="1:19" x14ac:dyDescent="0.25">
      <c r="A476" s="102">
        <v>473</v>
      </c>
      <c r="B476" s="102" t="str">
        <f>'Участки тепловых сетей'!B476</f>
        <v xml:space="preserve">Блочно-модульная котельная EMS-5600M (п. Сатис) </v>
      </c>
      <c r="C476" s="102" t="str">
        <f>'Участки тепловых сетей'!C476</f>
        <v>ГрОт-Ленина, 14</v>
      </c>
      <c r="D476" s="102" t="str">
        <f>'Участки тепловых сетей'!D476</f>
        <v xml:space="preserve">ГрОт-Ленина, 16 </v>
      </c>
      <c r="E476" s="102">
        <f>IF('Участки тепловых сетей'!F476="Подземная канальная или подвальная",2,IF('Участки тепловых сетей'!F476="Подземная бесканальная",2,IF('Участки тепловых сетей'!F476="Надземная",1,0)))</f>
        <v>2</v>
      </c>
      <c r="F476" s="102">
        <f t="shared" si="64"/>
        <v>0.05</v>
      </c>
      <c r="G476" s="108">
        <f ca="1">IF(B476=0,0,YEAR(TODAY())-'Участки тепловых сетей'!E476)</f>
        <v>36</v>
      </c>
      <c r="H476" s="102">
        <f>IF(B476=0,0,'Участки тепловых сетей'!H476/1000)</f>
        <v>1.2999999999999999E-2</v>
      </c>
      <c r="I476" s="102">
        <f t="shared" si="65"/>
        <v>1</v>
      </c>
      <c r="J476" s="108">
        <f>IF(B476=0,0,'Участки тепловых сетей'!G476/1000)</f>
        <v>5.0999999999999997E-2</v>
      </c>
      <c r="K476" s="108">
        <f t="shared" ca="1" si="66"/>
        <v>3.0248237322064733</v>
      </c>
      <c r="L476" s="109">
        <f t="shared" ca="1" si="67"/>
        <v>0.66893590951042936</v>
      </c>
      <c r="M476" s="109">
        <f t="shared" ca="1" si="68"/>
        <v>8.6961668236355816E-3</v>
      </c>
      <c r="N476" s="110">
        <f t="shared" si="69"/>
        <v>4.4658198822924025</v>
      </c>
      <c r="O476" s="110">
        <f t="shared" si="70"/>
        <v>0.2239230480309202</v>
      </c>
      <c r="P476" s="111">
        <f ca="1">_xlfn.MAXIFS($S$4:$S$578,$B$4:$B$578,B476)</f>
        <v>305641.73996988434</v>
      </c>
      <c r="Q476" s="112">
        <f t="shared" ca="1" si="71"/>
        <v>0.99134153546745241</v>
      </c>
      <c r="S476" s="112">
        <f ca="1">IF(B475=0,0,IF(B476=B475,S475+M476/O476,M476/O476+1))</f>
        <v>288759.26074693183</v>
      </c>
    </row>
    <row r="477" spans="1:19" x14ac:dyDescent="0.25">
      <c r="A477" s="102">
        <v>474</v>
      </c>
      <c r="B477" s="102" t="str">
        <f>'Участки тепловых сетей'!B477</f>
        <v xml:space="preserve">Блочно-модульная котельная EMS-5600M (п. Сатис) </v>
      </c>
      <c r="C477" s="102" t="str">
        <f>'Участки тепловых сетей'!C477</f>
        <v>ГрОт-Ленина, 16</v>
      </c>
      <c r="D477" s="102" t="str">
        <f>'Участки тепловых сетей'!D477</f>
        <v xml:space="preserve">ул. Ленина, 13 </v>
      </c>
      <c r="E477" s="102">
        <f>IF('Участки тепловых сетей'!F477="Подземная канальная или подвальная",2,IF('Участки тепловых сетей'!F477="Подземная бесканальная",2,IF('Участки тепловых сетей'!F477="Надземная",1,0)))</f>
        <v>2</v>
      </c>
      <c r="F477" s="102">
        <f t="shared" si="64"/>
        <v>0.05</v>
      </c>
      <c r="G477" s="108">
        <f ca="1">IF(B477=0,0,YEAR(TODAY())-'Участки тепловых сетей'!E477)</f>
        <v>36</v>
      </c>
      <c r="H477" s="102">
        <f>IF(B477=0,0,'Участки тепловых сетей'!H477/1000)</f>
        <v>3.5999999999999997E-2</v>
      </c>
      <c r="I477" s="102">
        <f t="shared" si="65"/>
        <v>1</v>
      </c>
      <c r="J477" s="108">
        <f>IF(B477=0,0,'Участки тепловых сетей'!G477/1000)</f>
        <v>5.0999999999999997E-2</v>
      </c>
      <c r="K477" s="108">
        <f t="shared" ca="1" si="66"/>
        <v>3.0248237322064733</v>
      </c>
      <c r="L477" s="109">
        <f t="shared" ca="1" si="67"/>
        <v>0.66893590951042936</v>
      </c>
      <c r="M477" s="109">
        <f t="shared" ca="1" si="68"/>
        <v>2.4081692742375455E-2</v>
      </c>
      <c r="N477" s="110">
        <f t="shared" si="69"/>
        <v>4.4658198822924025</v>
      </c>
      <c r="O477" s="110">
        <f t="shared" si="70"/>
        <v>0.2239230480309202</v>
      </c>
      <c r="P477" s="111">
        <f ca="1">_xlfn.MAXIFS($S$4:$S$578,$B$4:$B$578,B477)</f>
        <v>305641.73996988434</v>
      </c>
      <c r="Q477" s="112">
        <f t="shared" ca="1" si="71"/>
        <v>0.97620595755856954</v>
      </c>
      <c r="S477" s="112">
        <f ca="1">IF(B476=0,0,IF(B477=B476,S476+M477/O477,M477/O477+1))</f>
        <v>288759.36829143408</v>
      </c>
    </row>
    <row r="478" spans="1:19" x14ac:dyDescent="0.25">
      <c r="A478" s="102">
        <v>475</v>
      </c>
      <c r="B478" s="102" t="str">
        <f>'Участки тепловых сетей'!B478</f>
        <v xml:space="preserve">Блочно-модульная котельная EMS-5600M (п. Сатис) </v>
      </c>
      <c r="C478" s="102" t="str">
        <f>'Участки тепловых сетей'!C478</f>
        <v>ТК3</v>
      </c>
      <c r="D478" s="102" t="str">
        <f>'Участки тепловых сетей'!D478</f>
        <v xml:space="preserve">ул. Мира, 1А </v>
      </c>
      <c r="E478" s="102">
        <f>IF('Участки тепловых сетей'!F478="Подземная канальная или подвальная",2,IF('Участки тепловых сетей'!F478="Подземная бесканальная",2,IF('Участки тепловых сетей'!F478="Надземная",1,0)))</f>
        <v>2</v>
      </c>
      <c r="F478" s="102">
        <f t="shared" si="64"/>
        <v>0.05</v>
      </c>
      <c r="G478" s="108">
        <f ca="1">IF(B478=0,0,YEAR(TODAY())-'Участки тепловых сетей'!E478)</f>
        <v>27</v>
      </c>
      <c r="H478" s="102">
        <f>IF(B478=0,0,'Участки тепловых сетей'!H478/1000)</f>
        <v>2.5000000000000001E-2</v>
      </c>
      <c r="I478" s="102">
        <f t="shared" si="65"/>
        <v>1</v>
      </c>
      <c r="J478" s="108">
        <f>IF(B478=0,0,'Участки тепловых сетей'!G478/1000)</f>
        <v>5.0999999999999997E-2</v>
      </c>
      <c r="K478" s="108">
        <f t="shared" ca="1" si="66"/>
        <v>1.9287127653484872</v>
      </c>
      <c r="L478" s="109">
        <f t="shared" ca="1" si="67"/>
        <v>0.12577173113141749</v>
      </c>
      <c r="M478" s="109">
        <f t="shared" ca="1" si="68"/>
        <v>3.1442932782854375E-3</v>
      </c>
      <c r="N478" s="110">
        <f t="shared" si="69"/>
        <v>4.4658198822924025</v>
      </c>
      <c r="O478" s="110">
        <f t="shared" si="70"/>
        <v>0.2239230480309202</v>
      </c>
      <c r="P478" s="111">
        <f ca="1">_xlfn.MAXIFS($S$4:$S$578,$B$4:$B$578,B478)</f>
        <v>305641.73996988434</v>
      </c>
      <c r="Q478" s="112">
        <f t="shared" ca="1" si="71"/>
        <v>0.99686064483484338</v>
      </c>
      <c r="S478" s="112">
        <f ca="1">IF(B477=0,0,IF(B478=B477,S477+M478/O478,M478/O478+1))</f>
        <v>288759.38233328151</v>
      </c>
    </row>
    <row r="479" spans="1:19" x14ac:dyDescent="0.25">
      <c r="A479" s="102">
        <v>476</v>
      </c>
      <c r="B479" s="102" t="str">
        <f>'Участки тепловых сетей'!B479</f>
        <v xml:space="preserve">Блочно-модульная котельная EMS-5600M (п. Сатис) </v>
      </c>
      <c r="C479" s="102" t="str">
        <f>'Участки тепловых сетей'!C479</f>
        <v>ТК4</v>
      </c>
      <c r="D479" s="102" t="str">
        <f>'Участки тепловых сетей'!D479</f>
        <v xml:space="preserve">ул. Мира, 1 </v>
      </c>
      <c r="E479" s="102">
        <f>IF('Участки тепловых сетей'!F479="Подземная канальная или подвальная",2,IF('Участки тепловых сетей'!F479="Подземная бесканальная",2,IF('Участки тепловых сетей'!F479="Надземная",1,0)))</f>
        <v>2</v>
      </c>
      <c r="F479" s="102">
        <f t="shared" si="64"/>
        <v>0.05</v>
      </c>
      <c r="G479" s="108">
        <f ca="1">IF(B479=0,0,YEAR(TODAY())-'Участки тепловых сетей'!E479)</f>
        <v>6</v>
      </c>
      <c r="H479" s="102">
        <f>IF(B479=0,0,'Участки тепловых сетей'!H479/1000)</f>
        <v>0.05</v>
      </c>
      <c r="I479" s="102">
        <f t="shared" si="65"/>
        <v>1</v>
      </c>
      <c r="J479" s="108">
        <f>IF(B479=0,0,'Участки тепловых сетей'!G479/1000)</f>
        <v>5.0999999999999997E-2</v>
      </c>
      <c r="K479" s="108">
        <f t="shared" ca="1" si="66"/>
        <v>1</v>
      </c>
      <c r="L479" s="109">
        <f t="shared" ca="1" si="67"/>
        <v>0.05</v>
      </c>
      <c r="M479" s="109">
        <f t="shared" ca="1" si="68"/>
        <v>2.5000000000000005E-3</v>
      </c>
      <c r="N479" s="110">
        <f t="shared" si="69"/>
        <v>4.4658198822924025</v>
      </c>
      <c r="O479" s="110">
        <f t="shared" si="70"/>
        <v>0.2239230480309202</v>
      </c>
      <c r="P479" s="111">
        <f ca="1">_xlfn.MAXIFS($S$4:$S$578,$B$4:$B$578,B479)</f>
        <v>305641.73996988434</v>
      </c>
      <c r="Q479" s="112">
        <f t="shared" ca="1" si="71"/>
        <v>0.99750312239746008</v>
      </c>
      <c r="S479" s="112">
        <f ca="1">IF(B478=0,0,IF(B479=B478,S478+M479/O479,M479/O479+1))</f>
        <v>288759.39349783119</v>
      </c>
    </row>
    <row r="480" spans="1:19" x14ac:dyDescent="0.25">
      <c r="A480" s="102">
        <v>477</v>
      </c>
      <c r="B480" s="102" t="str">
        <f>'Участки тепловых сетей'!B480</f>
        <v xml:space="preserve">Блочно-модульная котельная EMS-5600M (п. Сатис) </v>
      </c>
      <c r="C480" s="102" t="str">
        <f>'Участки тепловых сетей'!C480</f>
        <v>ТК5</v>
      </c>
      <c r="D480" s="102" t="str">
        <f>'Участки тепловых сетей'!D480</f>
        <v xml:space="preserve">УТ9 </v>
      </c>
      <c r="E480" s="102">
        <f>IF('Участки тепловых сетей'!F480="Подземная канальная или подвальная",2,IF('Участки тепловых сетей'!F480="Подземная бесканальная",2,IF('Участки тепловых сетей'!F480="Надземная",1,0)))</f>
        <v>2</v>
      </c>
      <c r="F480" s="102">
        <f t="shared" si="64"/>
        <v>0.05</v>
      </c>
      <c r="G480" s="108">
        <f ca="1">IF(B480=0,0,YEAR(TODAY())-'Участки тепловых сетей'!E480)</f>
        <v>36</v>
      </c>
      <c r="H480" s="102">
        <f>IF(B480=0,0,'Участки тепловых сетей'!H480/1000)</f>
        <v>0.04</v>
      </c>
      <c r="I480" s="102">
        <f t="shared" si="65"/>
        <v>1</v>
      </c>
      <c r="J480" s="108">
        <f>IF(B480=0,0,'Участки тепловых сетей'!G480/1000)</f>
        <v>5.0999999999999997E-2</v>
      </c>
      <c r="K480" s="108">
        <f t="shared" ca="1" si="66"/>
        <v>3.0248237322064733</v>
      </c>
      <c r="L480" s="109">
        <f t="shared" ca="1" si="67"/>
        <v>0.66893590951042936</v>
      </c>
      <c r="M480" s="109">
        <f t="shared" ca="1" si="68"/>
        <v>2.6757436380417176E-2</v>
      </c>
      <c r="N480" s="110">
        <f t="shared" si="69"/>
        <v>4.4658198822924025</v>
      </c>
      <c r="O480" s="110">
        <f t="shared" si="70"/>
        <v>0.2239230480309202</v>
      </c>
      <c r="P480" s="111">
        <f ca="1">_xlfn.MAXIFS($S$4:$S$578,$B$4:$B$578,B480)</f>
        <v>305641.73996988434</v>
      </c>
      <c r="Q480" s="112">
        <f t="shared" ca="1" si="71"/>
        <v>0.97359737218743891</v>
      </c>
      <c r="S480" s="112">
        <f ca="1">IF(B479=0,0,IF(B480=B479,S479+M480/O480,M480/O480+1))</f>
        <v>288759.51299172256</v>
      </c>
    </row>
    <row r="481" spans="1:19" x14ac:dyDescent="0.25">
      <c r="A481" s="102">
        <v>478</v>
      </c>
      <c r="B481" s="102" t="str">
        <f>'Участки тепловых сетей'!B481</f>
        <v xml:space="preserve">Блочно-модульная котельная EMS-5600M (п. Сатис) </v>
      </c>
      <c r="C481" s="102" t="str">
        <f>'Участки тепловых сетей'!C481</f>
        <v>УТ9</v>
      </c>
      <c r="D481" s="102" t="str">
        <f>'Участки тепловых сетей'!D481</f>
        <v xml:space="preserve">ул. Мира, 5 </v>
      </c>
      <c r="E481" s="102">
        <f>IF('Участки тепловых сетей'!F481="Подземная канальная или подвальная",2,IF('Участки тепловых сетей'!F481="Подземная бесканальная",2,IF('Участки тепловых сетей'!F481="Надземная",1,0)))</f>
        <v>2</v>
      </c>
      <c r="F481" s="102">
        <f t="shared" si="64"/>
        <v>0.05</v>
      </c>
      <c r="G481" s="108">
        <f ca="1">IF(B481=0,0,YEAR(TODAY())-'Участки тепловых сетей'!E481)</f>
        <v>36</v>
      </c>
      <c r="H481" s="102">
        <f>IF(B481=0,0,'Участки тепловых сетей'!H481/1000)</f>
        <v>0.01</v>
      </c>
      <c r="I481" s="102">
        <f t="shared" si="65"/>
        <v>1</v>
      </c>
      <c r="J481" s="108">
        <f>IF(B481=0,0,'Участки тепловых сетей'!G481/1000)</f>
        <v>5.0999999999999997E-2</v>
      </c>
      <c r="K481" s="108">
        <f t="shared" ca="1" si="66"/>
        <v>3.0248237322064733</v>
      </c>
      <c r="L481" s="109">
        <f t="shared" ca="1" si="67"/>
        <v>0.66893590951042936</v>
      </c>
      <c r="M481" s="109">
        <f t="shared" ca="1" si="68"/>
        <v>6.689359095104294E-3</v>
      </c>
      <c r="N481" s="110">
        <f t="shared" si="69"/>
        <v>4.4658198822924025</v>
      </c>
      <c r="O481" s="110">
        <f t="shared" si="70"/>
        <v>0.2239230480309202</v>
      </c>
      <c r="P481" s="111">
        <f ca="1">_xlfn.MAXIFS($S$4:$S$578,$B$4:$B$578,B481)</f>
        <v>305641.73996988434</v>
      </c>
      <c r="Q481" s="112">
        <f t="shared" ca="1" si="71"/>
        <v>0.99333296486205602</v>
      </c>
      <c r="S481" s="112">
        <f ca="1">IF(B480=0,0,IF(B481=B480,S480+M481/O481,M481/O481+1))</f>
        <v>288759.54286519543</v>
      </c>
    </row>
    <row r="482" spans="1:19" x14ac:dyDescent="0.25">
      <c r="A482" s="102">
        <v>479</v>
      </c>
      <c r="B482" s="102" t="str">
        <f>'Участки тепловых сетей'!B482</f>
        <v xml:space="preserve">Блочно-модульная котельная EMS-5600M (п. Сатис) </v>
      </c>
      <c r="C482" s="102" t="str">
        <f>'Участки тепловых сетей'!C482</f>
        <v>УТ9</v>
      </c>
      <c r="D482" s="102" t="str">
        <f>'Участки тепловых сетей'!D482</f>
        <v xml:space="preserve">ул. Мира, 3 </v>
      </c>
      <c r="E482" s="102">
        <f>IF('Участки тепловых сетей'!F482="Подземная канальная или подвальная",2,IF('Участки тепловых сетей'!F482="Подземная бесканальная",2,IF('Участки тепловых сетей'!F482="Надземная",1,0)))</f>
        <v>2</v>
      </c>
      <c r="F482" s="102">
        <f t="shared" si="64"/>
        <v>0.05</v>
      </c>
      <c r="G482" s="108">
        <f ca="1">IF(B482=0,0,YEAR(TODAY())-'Участки тепловых сетей'!E482)</f>
        <v>35</v>
      </c>
      <c r="H482" s="102">
        <f>IF(B482=0,0,'Участки тепловых сетей'!H482/1000)</f>
        <v>0.03</v>
      </c>
      <c r="I482" s="102">
        <f t="shared" si="65"/>
        <v>1</v>
      </c>
      <c r="J482" s="108">
        <f>IF(B482=0,0,'Участки тепловых сетей'!G482/1000)</f>
        <v>5.0999999999999997E-2</v>
      </c>
      <c r="K482" s="108">
        <f t="shared" ca="1" si="66"/>
        <v>2.8773013380028654</v>
      </c>
      <c r="L482" s="109">
        <f t="shared" ca="1" si="67"/>
        <v>0.52523017883607825</v>
      </c>
      <c r="M482" s="109">
        <f t="shared" ca="1" si="68"/>
        <v>1.5756905365082348E-2</v>
      </c>
      <c r="N482" s="110">
        <f t="shared" si="69"/>
        <v>4.4658198822924025</v>
      </c>
      <c r="O482" s="110">
        <f t="shared" si="70"/>
        <v>0.2239230480309202</v>
      </c>
      <c r="P482" s="111">
        <f ca="1">_xlfn.MAXIFS($S$4:$S$578,$B$4:$B$578,B482)</f>
        <v>305641.73996988434</v>
      </c>
      <c r="Q482" s="112">
        <f t="shared" ca="1" si="71"/>
        <v>0.98436658520772558</v>
      </c>
      <c r="S482" s="112">
        <f ca="1">IF(B481=0,0,IF(B482=B481,S481+M482/O482,M482/O482+1))</f>
        <v>288759.61323269666</v>
      </c>
    </row>
    <row r="483" spans="1:19" x14ac:dyDescent="0.25">
      <c r="A483" s="102">
        <v>480</v>
      </c>
      <c r="B483" s="102" t="str">
        <f>'Участки тепловых сетей'!B483</f>
        <v xml:space="preserve">Блочно-модульная котельная EMS-5600M (п. Сатис) </v>
      </c>
      <c r="C483" s="102" t="str">
        <f>'Участки тепловых сетей'!C483</f>
        <v>ТК6А</v>
      </c>
      <c r="D483" s="102" t="str">
        <f>'Участки тепловых сетей'!D483</f>
        <v xml:space="preserve">УТ10 </v>
      </c>
      <c r="E483" s="102">
        <f>IF('Участки тепловых сетей'!F483="Подземная канальная или подвальная",2,IF('Участки тепловых сетей'!F483="Подземная бесканальная",2,IF('Участки тепловых сетей'!F483="Надземная",1,0)))</f>
        <v>2</v>
      </c>
      <c r="F483" s="102">
        <f t="shared" si="64"/>
        <v>0.05</v>
      </c>
      <c r="G483" s="108">
        <f ca="1">IF(B483=0,0,YEAR(TODAY())-'Участки тепловых сетей'!E483)</f>
        <v>30</v>
      </c>
      <c r="H483" s="102">
        <f>IF(B483=0,0,'Участки тепловых сетей'!H483/1000)</f>
        <v>0.03</v>
      </c>
      <c r="I483" s="102">
        <f t="shared" si="65"/>
        <v>1</v>
      </c>
      <c r="J483" s="108">
        <f>IF(B483=0,0,'Участки тепловых сетей'!G483/1000)</f>
        <v>5.0999999999999997E-2</v>
      </c>
      <c r="K483" s="108">
        <f t="shared" ca="1" si="66"/>
        <v>2.2408445351690323</v>
      </c>
      <c r="L483" s="109">
        <f t="shared" ca="1" si="67"/>
        <v>0.19543543323463375</v>
      </c>
      <c r="M483" s="109">
        <f t="shared" ca="1" si="68"/>
        <v>5.8630629970390126E-3</v>
      </c>
      <c r="N483" s="110">
        <f t="shared" si="69"/>
        <v>4.4658198822924025</v>
      </c>
      <c r="O483" s="110">
        <f t="shared" si="70"/>
        <v>0.2239230480309202</v>
      </c>
      <c r="P483" s="111">
        <f ca="1">_xlfn.MAXIFS($S$4:$S$578,$B$4:$B$578,B483)</f>
        <v>305641.73996988434</v>
      </c>
      <c r="Q483" s="112">
        <f t="shared" ca="1" si="71"/>
        <v>0.99415409121503218</v>
      </c>
      <c r="S483" s="112">
        <f ca="1">IF(B482=0,0,IF(B483=B482,S482+M483/O483,M483/O483+1))</f>
        <v>288759.63941607997</v>
      </c>
    </row>
    <row r="484" spans="1:19" x14ac:dyDescent="0.25">
      <c r="A484" s="102">
        <v>481</v>
      </c>
      <c r="B484" s="102" t="str">
        <f>'Участки тепловых сетей'!B484</f>
        <v xml:space="preserve">Блочно-модульная котельная EMS-5600M (п. Сатис) </v>
      </c>
      <c r="C484" s="102" t="str">
        <f>'Участки тепловых сетей'!C484</f>
        <v>УТ10</v>
      </c>
      <c r="D484" s="102" t="str">
        <f>'Участки тепловых сетей'!D484</f>
        <v xml:space="preserve">ул. Мира, 9 </v>
      </c>
      <c r="E484" s="102">
        <f>IF('Участки тепловых сетей'!F484="Подземная канальная или подвальная",2,IF('Участки тепловых сетей'!F484="Подземная бесканальная",2,IF('Участки тепловых сетей'!F484="Надземная",1,0)))</f>
        <v>2</v>
      </c>
      <c r="F484" s="102">
        <f t="shared" si="64"/>
        <v>0.05</v>
      </c>
      <c r="G484" s="108">
        <f ca="1">IF(B484=0,0,YEAR(TODAY())-'Участки тепловых сетей'!E484)</f>
        <v>30</v>
      </c>
      <c r="H484" s="102">
        <f>IF(B484=0,0,'Участки тепловых сетей'!H484/1000)</f>
        <v>2.5000000000000001E-2</v>
      </c>
      <c r="I484" s="102">
        <f t="shared" si="65"/>
        <v>1</v>
      </c>
      <c r="J484" s="108">
        <f>IF(B484=0,0,'Участки тепловых сетей'!G484/1000)</f>
        <v>5.0999999999999997E-2</v>
      </c>
      <c r="K484" s="108">
        <f t="shared" ca="1" si="66"/>
        <v>2.2408445351690323</v>
      </c>
      <c r="L484" s="109">
        <f t="shared" ca="1" si="67"/>
        <v>0.19543543323463375</v>
      </c>
      <c r="M484" s="109">
        <f t="shared" ca="1" si="68"/>
        <v>4.8858858308658444E-3</v>
      </c>
      <c r="N484" s="110">
        <f t="shared" si="69"/>
        <v>4.4658198822924025</v>
      </c>
      <c r="O484" s="110">
        <f t="shared" si="70"/>
        <v>0.2239230480309202</v>
      </c>
      <c r="P484" s="111">
        <f ca="1">_xlfn.MAXIFS($S$4:$S$578,$B$4:$B$578,B484)</f>
        <v>305641.73996988434</v>
      </c>
      <c r="Q484" s="112">
        <f t="shared" ca="1" si="71"/>
        <v>0.99512603069381789</v>
      </c>
      <c r="S484" s="112">
        <f ca="1">IF(B483=0,0,IF(B484=B483,S483+M484/O484,M484/O484+1))</f>
        <v>288759.66123556608</v>
      </c>
    </row>
    <row r="485" spans="1:19" x14ac:dyDescent="0.25">
      <c r="A485" s="102">
        <v>482</v>
      </c>
      <c r="B485" s="102" t="str">
        <f>'Участки тепловых сетей'!B485</f>
        <v xml:space="preserve">Блочно-модульная котельная EMS-5600M (п. Сатис) </v>
      </c>
      <c r="C485" s="102" t="str">
        <f>'Участки тепловых сетей'!C485</f>
        <v>ТК6А</v>
      </c>
      <c r="D485" s="102" t="str">
        <f>'Участки тепловых сетей'!D485</f>
        <v xml:space="preserve">ул. Мира, 7 </v>
      </c>
      <c r="E485" s="102">
        <f>IF('Участки тепловых сетей'!F485="Подземная канальная или подвальная",2,IF('Участки тепловых сетей'!F485="Подземная бесканальная",2,IF('Участки тепловых сетей'!F485="Надземная",1,0)))</f>
        <v>2</v>
      </c>
      <c r="F485" s="102">
        <f t="shared" si="64"/>
        <v>0.05</v>
      </c>
      <c r="G485" s="108">
        <f ca="1">IF(B485=0,0,YEAR(TODAY())-'Участки тепловых сетей'!E485)</f>
        <v>34</v>
      </c>
      <c r="H485" s="102">
        <f>IF(B485=0,0,'Участки тепловых сетей'!H485/1000)</f>
        <v>5.5E-2</v>
      </c>
      <c r="I485" s="102">
        <f t="shared" si="65"/>
        <v>1</v>
      </c>
      <c r="J485" s="108">
        <f>IF(B485=0,0,'Участки тепловых сетей'!G485/1000)</f>
        <v>5.0999999999999997E-2</v>
      </c>
      <c r="K485" s="108">
        <f t="shared" ca="1" si="66"/>
        <v>2.7369736958636</v>
      </c>
      <c r="L485" s="109">
        <f t="shared" ca="1" si="67"/>
        <v>0.41892367348157439</v>
      </c>
      <c r="M485" s="109">
        <f t="shared" ca="1" si="68"/>
        <v>2.3040802041486591E-2</v>
      </c>
      <c r="N485" s="110">
        <f t="shared" si="69"/>
        <v>4.4658198822924025</v>
      </c>
      <c r="O485" s="110">
        <f t="shared" si="70"/>
        <v>0.2239230480309202</v>
      </c>
      <c r="P485" s="111">
        <f ca="1">_xlfn.MAXIFS($S$4:$S$578,$B$4:$B$578,B485)</f>
        <v>305641.73996988434</v>
      </c>
      <c r="Q485" s="112">
        <f t="shared" ca="1" si="71"/>
        <v>0.97722261028233637</v>
      </c>
      <c r="S485" s="112">
        <f ca="1">IF(B484=0,0,IF(B485=B484,S484+M485/O485,M485/O485+1))</f>
        <v>288759.76413163793</v>
      </c>
    </row>
    <row r="486" spans="1:19" x14ac:dyDescent="0.25">
      <c r="A486" s="102">
        <v>483</v>
      </c>
      <c r="B486" s="102" t="str">
        <f>'Участки тепловых сетей'!B486</f>
        <v xml:space="preserve">Блочно-модульная котельная EMS-5600M (п. Сатис) </v>
      </c>
      <c r="C486" s="102" t="str">
        <f>'Участки тепловых сетей'!C486</f>
        <v>ТК10</v>
      </c>
      <c r="D486" s="102" t="str">
        <f>'Участки тепловых сетей'!D486</f>
        <v xml:space="preserve">ул. Мира, 13 </v>
      </c>
      <c r="E486" s="102">
        <f>IF('Участки тепловых сетей'!F486="Подземная канальная или подвальная",2,IF('Участки тепловых сетей'!F486="Подземная бесканальная",2,IF('Участки тепловых сетей'!F486="Надземная",1,0)))</f>
        <v>2</v>
      </c>
      <c r="F486" s="102">
        <f t="shared" si="64"/>
        <v>0.05</v>
      </c>
      <c r="G486" s="108">
        <f ca="1">IF(B486=0,0,YEAR(TODAY())-'Участки тепловых сетей'!E486)</f>
        <v>34</v>
      </c>
      <c r="H486" s="102">
        <f>IF(B486=0,0,'Участки тепловых сетей'!H486/1000)</f>
        <v>7.0000000000000007E-2</v>
      </c>
      <c r="I486" s="102">
        <f t="shared" si="65"/>
        <v>1</v>
      </c>
      <c r="J486" s="108">
        <f>IF(B486=0,0,'Участки тепловых сетей'!G486/1000)</f>
        <v>5.0999999999999997E-2</v>
      </c>
      <c r="K486" s="108">
        <f t="shared" ca="1" si="66"/>
        <v>2.7369736958636</v>
      </c>
      <c r="L486" s="109">
        <f t="shared" ca="1" si="67"/>
        <v>0.41892367348157439</v>
      </c>
      <c r="M486" s="109">
        <f t="shared" ca="1" si="68"/>
        <v>2.9324657143710211E-2</v>
      </c>
      <c r="N486" s="110">
        <f t="shared" si="69"/>
        <v>4.4658198822924025</v>
      </c>
      <c r="O486" s="110">
        <f t="shared" si="70"/>
        <v>0.2239230480309202</v>
      </c>
      <c r="P486" s="111">
        <f ca="1">_xlfn.MAXIFS($S$4:$S$578,$B$4:$B$578,B486)</f>
        <v>305641.73996988434</v>
      </c>
      <c r="Q486" s="112">
        <f t="shared" ca="1" si="71"/>
        <v>0.97110113836110412</v>
      </c>
      <c r="S486" s="112">
        <f ca="1">IF(B485=0,0,IF(B486=B485,S485+M486/O486,M486/O486+1))</f>
        <v>288759.89509027486</v>
      </c>
    </row>
    <row r="487" spans="1:19" x14ac:dyDescent="0.25">
      <c r="A487" s="102">
        <v>484</v>
      </c>
      <c r="B487" s="102" t="str">
        <f>'Участки тепловых сетей'!B487</f>
        <v xml:space="preserve">Блочно-модульная котельная EMS-5600M (п. Сатис) </v>
      </c>
      <c r="C487" s="102" t="str">
        <f>'Участки тепловых сетей'!C487</f>
        <v>ТК10</v>
      </c>
      <c r="D487" s="102" t="str">
        <f>'Участки тепловых сетей'!D487</f>
        <v xml:space="preserve">ул. Мира, 15 </v>
      </c>
      <c r="E487" s="102">
        <f>IF('Участки тепловых сетей'!F487="Подземная канальная или подвальная",2,IF('Участки тепловых сетей'!F487="Подземная бесканальная",2,IF('Участки тепловых сетей'!F487="Надземная",1,0)))</f>
        <v>2</v>
      </c>
      <c r="F487" s="102">
        <f t="shared" si="64"/>
        <v>0.05</v>
      </c>
      <c r="G487" s="108">
        <f ca="1">IF(B487=0,0,YEAR(TODAY())-'Участки тепловых сетей'!E487)</f>
        <v>28</v>
      </c>
      <c r="H487" s="102">
        <f>IF(B487=0,0,'Участки тепловых сетей'!H487/1000)</f>
        <v>2.8000000000000001E-2</v>
      </c>
      <c r="I487" s="102">
        <f t="shared" si="65"/>
        <v>1</v>
      </c>
      <c r="J487" s="108">
        <f>IF(B487=0,0,'Участки тепловых сетей'!G487/1000)</f>
        <v>5.0999999999999997E-2</v>
      </c>
      <c r="K487" s="108">
        <f t="shared" ca="1" si="66"/>
        <v>2.0275999834223373</v>
      </c>
      <c r="L487" s="109">
        <f t="shared" ca="1" si="67"/>
        <v>0.14403551504940912</v>
      </c>
      <c r="M487" s="109">
        <f t="shared" ca="1" si="68"/>
        <v>4.0329944213834557E-3</v>
      </c>
      <c r="N487" s="110">
        <f t="shared" si="69"/>
        <v>4.4658198822924025</v>
      </c>
      <c r="O487" s="110">
        <f t="shared" si="70"/>
        <v>0.2239230480309202</v>
      </c>
      <c r="P487" s="111">
        <f ca="1">_xlfn.MAXIFS($S$4:$S$578,$B$4:$B$578,B487)</f>
        <v>305641.73996988434</v>
      </c>
      <c r="Q487" s="112">
        <f t="shared" ca="1" si="71"/>
        <v>0.99597512717882686</v>
      </c>
      <c r="S487" s="112">
        <f ca="1">IF(B486=0,0,IF(B487=B486,S486+M487/O487,M487/O487+1))</f>
        <v>288759.91310090153</v>
      </c>
    </row>
    <row r="488" spans="1:19" x14ac:dyDescent="0.25">
      <c r="A488" s="102">
        <v>485</v>
      </c>
      <c r="B488" s="102" t="str">
        <f>'Участки тепловых сетей'!B488</f>
        <v xml:space="preserve">Блочно-модульная котельная EMS-5600M (п. Сатис) </v>
      </c>
      <c r="C488" s="102" t="str">
        <f>'Участки тепловых сетей'!C488</f>
        <v>ТК16</v>
      </c>
      <c r="D488" s="102" t="str">
        <f>'Участки тепловых сетей'!D488</f>
        <v xml:space="preserve">УТ12 </v>
      </c>
      <c r="E488" s="102">
        <f>IF('Участки тепловых сетей'!F488="Подземная канальная или подвальная",2,IF('Участки тепловых сетей'!F488="Подземная бесканальная",2,IF('Участки тепловых сетей'!F488="Надземная",1,0)))</f>
        <v>2</v>
      </c>
      <c r="F488" s="102">
        <f t="shared" si="64"/>
        <v>0.05</v>
      </c>
      <c r="G488" s="108">
        <f ca="1">IF(B488=0,0,YEAR(TODAY())-'Участки тепловых сетей'!E488)</f>
        <v>46</v>
      </c>
      <c r="H488" s="102">
        <f>IF(B488=0,0,'Участки тепловых сетей'!H488/1000)</f>
        <v>5.7500000000000002E-2</v>
      </c>
      <c r="I488" s="102">
        <f t="shared" si="65"/>
        <v>1</v>
      </c>
      <c r="J488" s="108">
        <f>IF(B488=0,0,'Участки тепловых сетей'!G488/1000)</f>
        <v>5.0999999999999997E-2</v>
      </c>
      <c r="K488" s="108">
        <f t="shared" ca="1" si="66"/>
        <v>4.9870912274073591</v>
      </c>
      <c r="L488" s="109">
        <f t="shared" ca="1" si="67"/>
        <v>21.950577009860076</v>
      </c>
      <c r="M488" s="109">
        <f t="shared" ca="1" si="68"/>
        <v>1.2621581780669544</v>
      </c>
      <c r="N488" s="110">
        <f t="shared" si="69"/>
        <v>4.4658198822924025</v>
      </c>
      <c r="O488" s="110">
        <f t="shared" si="70"/>
        <v>0.2239230480309202</v>
      </c>
      <c r="P488" s="111">
        <f ca="1">_xlfn.MAXIFS($S$4:$S$578,$B$4:$B$578,B488)</f>
        <v>305641.73996988434</v>
      </c>
      <c r="Q488" s="112">
        <f t="shared" ca="1" si="71"/>
        <v>0.283042510718505</v>
      </c>
      <c r="S488" s="112">
        <f ca="1">IF(B487=0,0,IF(B488=B487,S487+M488/O488,M488/O488+1))</f>
        <v>288765.54967198771</v>
      </c>
    </row>
    <row r="489" spans="1:19" x14ac:dyDescent="0.25">
      <c r="A489" s="102">
        <v>486</v>
      </c>
      <c r="B489" s="102" t="str">
        <f>'Участки тепловых сетей'!B489</f>
        <v xml:space="preserve">Блочно-модульная котельная EMS-5600M (п. Сатис) </v>
      </c>
      <c r="C489" s="102" t="str">
        <f>'Участки тепловых сетей'!C489</f>
        <v>ТК18</v>
      </c>
      <c r="D489" s="102" t="str">
        <f>'Участки тепловых сетей'!D489</f>
        <v xml:space="preserve">ул. Советская, 11 </v>
      </c>
      <c r="E489" s="102">
        <f>IF('Участки тепловых сетей'!F489="Подземная канальная или подвальная",2,IF('Участки тепловых сетей'!F489="Подземная бесканальная",2,IF('Участки тепловых сетей'!F489="Надземная",1,0)))</f>
        <v>2</v>
      </c>
      <c r="F489" s="102">
        <f t="shared" si="64"/>
        <v>0.05</v>
      </c>
      <c r="G489" s="108">
        <f ca="1">IF(B489=0,0,YEAR(TODAY())-'Участки тепловых сетей'!E489)</f>
        <v>32</v>
      </c>
      <c r="H489" s="102">
        <f>IF(B489=0,0,'Участки тепловых сетей'!H489/1000)</f>
        <v>4.4999999999999998E-2</v>
      </c>
      <c r="I489" s="102">
        <f t="shared" si="65"/>
        <v>1</v>
      </c>
      <c r="J489" s="108">
        <f>IF(B489=0,0,'Участки тепловых сетей'!G489/1000)</f>
        <v>5.0999999999999997E-2</v>
      </c>
      <c r="K489" s="108">
        <f t="shared" ca="1" si="66"/>
        <v>2.4765162121975575</v>
      </c>
      <c r="L489" s="109">
        <f t="shared" ca="1" si="67"/>
        <v>0.27850444878606945</v>
      </c>
      <c r="M489" s="109">
        <f t="shared" ca="1" si="68"/>
        <v>1.2532700195373125E-2</v>
      </c>
      <c r="N489" s="110">
        <f t="shared" si="69"/>
        <v>4.4658198822924025</v>
      </c>
      <c r="O489" s="110">
        <f t="shared" si="70"/>
        <v>0.2239230480309202</v>
      </c>
      <c r="P489" s="111">
        <f ca="1">_xlfn.MAXIFS($S$4:$S$578,$B$4:$B$578,B489)</f>
        <v>305641.73996988434</v>
      </c>
      <c r="Q489" s="112">
        <f t="shared" ca="1" si="71"/>
        <v>0.98754550703486321</v>
      </c>
      <c r="S489" s="112">
        <f ca="1">IF(B488=0,0,IF(B489=B488,S488+M489/O489,M489/O489+1))</f>
        <v>288765.60564076941</v>
      </c>
    </row>
    <row r="490" spans="1:19" x14ac:dyDescent="0.25">
      <c r="A490" s="102">
        <v>487</v>
      </c>
      <c r="B490" s="102" t="str">
        <f>'Участки тепловых сетей'!B490</f>
        <v xml:space="preserve">Блочно-модульная котельная EMS-5600M (п. Сатис) </v>
      </c>
      <c r="C490" s="102" t="str">
        <f>'Участки тепловых сетей'!C490</f>
        <v>ТК20</v>
      </c>
      <c r="D490" s="102" t="str">
        <f>'Участки тепловых сетей'!D490</f>
        <v xml:space="preserve">ул. Советская, 7 </v>
      </c>
      <c r="E490" s="102">
        <f>IF('Участки тепловых сетей'!F490="Подземная канальная или подвальная",2,IF('Участки тепловых сетей'!F490="Подземная бесканальная",2,IF('Участки тепловых сетей'!F490="Надземная",1,0)))</f>
        <v>2</v>
      </c>
      <c r="F490" s="102">
        <f t="shared" si="64"/>
        <v>0.05</v>
      </c>
      <c r="G490" s="108">
        <f ca="1">IF(B490=0,0,YEAR(TODAY())-'Участки тепловых сетей'!E490)</f>
        <v>18</v>
      </c>
      <c r="H490" s="102">
        <f>IF(B490=0,0,'Участки тепловых сетей'!H490/1000)</f>
        <v>1.6E-2</v>
      </c>
      <c r="I490" s="102">
        <f t="shared" si="65"/>
        <v>1</v>
      </c>
      <c r="J490" s="108">
        <f>IF(B490=0,0,'Участки тепловых сетей'!G490/1000)</f>
        <v>5.0999999999999997E-2</v>
      </c>
      <c r="K490" s="108">
        <f t="shared" ca="1" si="66"/>
        <v>1.2298015555784749</v>
      </c>
      <c r="L490" s="109">
        <f t="shared" ca="1" si="67"/>
        <v>5.7231090754098539E-2</v>
      </c>
      <c r="M490" s="109">
        <f t="shared" ca="1" si="68"/>
        <v>9.1569745206557663E-4</v>
      </c>
      <c r="N490" s="110">
        <f t="shared" si="69"/>
        <v>4.4658198822924025</v>
      </c>
      <c r="O490" s="110">
        <f t="shared" si="70"/>
        <v>0.2239230480309202</v>
      </c>
      <c r="P490" s="111">
        <f ca="1">_xlfn.MAXIFS($S$4:$S$578,$B$4:$B$578,B490)</f>
        <v>305641.73996988434</v>
      </c>
      <c r="Q490" s="112">
        <f t="shared" ca="1" si="71"/>
        <v>0.99908472167090656</v>
      </c>
      <c r="S490" s="112">
        <f ca="1">IF(B489=0,0,IF(B490=B489,S489+M490/O490,M490/O490+1))</f>
        <v>288765.60973010928</v>
      </c>
    </row>
    <row r="491" spans="1:19" x14ac:dyDescent="0.25">
      <c r="A491" s="102">
        <v>488</v>
      </c>
      <c r="B491" s="102" t="str">
        <f>'Участки тепловых сетей'!B491</f>
        <v xml:space="preserve">Блочно-модульная котельная EMS-5600M (п. Сатис) </v>
      </c>
      <c r="C491" s="102" t="str">
        <f>'Участки тепловых сетей'!C491</f>
        <v>ТК17</v>
      </c>
      <c r="D491" s="102" t="str">
        <f>'Участки тепловых сетей'!D491</f>
        <v xml:space="preserve">ул. Советская, 18В </v>
      </c>
      <c r="E491" s="102">
        <f>IF('Участки тепловых сетей'!F491="Подземная канальная или подвальная",2,IF('Участки тепловых сетей'!F491="Подземная бесканальная",2,IF('Участки тепловых сетей'!F491="Надземная",1,0)))</f>
        <v>2</v>
      </c>
      <c r="F491" s="102">
        <f t="shared" si="64"/>
        <v>0.05</v>
      </c>
      <c r="G491" s="108">
        <f ca="1">IF(B491=0,0,YEAR(TODAY())-'Участки тепловых сетей'!E491)</f>
        <v>35</v>
      </c>
      <c r="H491" s="102">
        <f>IF(B491=0,0,'Участки тепловых сетей'!H491/1000)</f>
        <v>0.12</v>
      </c>
      <c r="I491" s="102">
        <f t="shared" si="65"/>
        <v>1</v>
      </c>
      <c r="J491" s="108">
        <f>IF(B491=0,0,'Участки тепловых сетей'!G491/1000)</f>
        <v>5.0999999999999997E-2</v>
      </c>
      <c r="K491" s="108">
        <f t="shared" ca="1" si="66"/>
        <v>2.8773013380028654</v>
      </c>
      <c r="L491" s="109">
        <f t="shared" ca="1" si="67"/>
        <v>0.52523017883607825</v>
      </c>
      <c r="M491" s="109">
        <f t="shared" ca="1" si="68"/>
        <v>6.3027621460329392E-2</v>
      </c>
      <c r="N491" s="110">
        <f t="shared" si="69"/>
        <v>4.4658198822924025</v>
      </c>
      <c r="O491" s="110">
        <f t="shared" si="70"/>
        <v>0.2239230480309202</v>
      </c>
      <c r="P491" s="111">
        <f ca="1">_xlfn.MAXIFS($S$4:$S$578,$B$4:$B$578,B491)</f>
        <v>305641.73996988434</v>
      </c>
      <c r="Q491" s="112">
        <f t="shared" ca="1" si="71"/>
        <v>0.93891753905740105</v>
      </c>
      <c r="S491" s="112">
        <f ca="1">IF(B490=0,0,IF(B491=B490,S490+M491/O491,M491/O491+1))</f>
        <v>288765.89120011433</v>
      </c>
    </row>
    <row r="492" spans="1:19" x14ac:dyDescent="0.25">
      <c r="A492" s="102">
        <v>489</v>
      </c>
      <c r="B492" s="102" t="str">
        <f>'Участки тепловых сетей'!B492</f>
        <v xml:space="preserve">Блочно-модульная котельная EMS-5600M (п. Сатис) </v>
      </c>
      <c r="C492" s="102" t="str">
        <f>'Участки тепловых сетей'!C492</f>
        <v>ГрОт-Октябрьская, 2</v>
      </c>
      <c r="D492" s="102" t="str">
        <f>'Участки тепловых сетей'!D492</f>
        <v xml:space="preserve">ГрОт-Октябрьская, 4 </v>
      </c>
      <c r="E492" s="102">
        <f>IF('Участки тепловых сетей'!F492="Подземная канальная или подвальная",2,IF('Участки тепловых сетей'!F492="Подземная бесканальная",2,IF('Участки тепловых сетей'!F492="Надземная",1,0)))</f>
        <v>2</v>
      </c>
      <c r="F492" s="102">
        <f t="shared" si="64"/>
        <v>0.05</v>
      </c>
      <c r="G492" s="108">
        <f ca="1">IF(B492=0,0,YEAR(TODAY())-'Участки тепловых сетей'!E492)</f>
        <v>40</v>
      </c>
      <c r="H492" s="102">
        <f>IF(B492=0,0,'Участки тепловых сетей'!H492/1000)</f>
        <v>1.6E-2</v>
      </c>
      <c r="I492" s="102">
        <f t="shared" si="65"/>
        <v>1</v>
      </c>
      <c r="J492" s="108">
        <f>IF(B492=0,0,'Участки тепловых сетей'!G492/1000)</f>
        <v>5.0999999999999997E-2</v>
      </c>
      <c r="K492" s="108">
        <f t="shared" ca="1" si="66"/>
        <v>3.6945280494653252</v>
      </c>
      <c r="L492" s="109">
        <f t="shared" ca="1" si="67"/>
        <v>2.095258149076467</v>
      </c>
      <c r="M492" s="109">
        <f t="shared" ca="1" si="68"/>
        <v>3.352413038522347E-2</v>
      </c>
      <c r="N492" s="110">
        <f t="shared" si="69"/>
        <v>4.4658198822924025</v>
      </c>
      <c r="O492" s="110">
        <f t="shared" si="70"/>
        <v>0.2239230480309202</v>
      </c>
      <c r="P492" s="111">
        <f ca="1">_xlfn.MAXIFS($S$4:$S$578,$B$4:$B$578,B492)</f>
        <v>305641.73996988434</v>
      </c>
      <c r="Q492" s="112">
        <f t="shared" ca="1" si="71"/>
        <v>0.96703157610540658</v>
      </c>
      <c r="S492" s="112">
        <f ca="1">IF(B491=0,0,IF(B492=B491,S491+M492/O492,M492/O492+1))</f>
        <v>288766.04091284232</v>
      </c>
    </row>
    <row r="493" spans="1:19" x14ac:dyDescent="0.25">
      <c r="A493" s="102">
        <v>490</v>
      </c>
      <c r="B493" s="102" t="str">
        <f>'Участки тепловых сетей'!B493</f>
        <v xml:space="preserve">Блочно-модульная котельная EMS-5600M (п. Сатис) </v>
      </c>
      <c r="C493" s="102" t="str">
        <f>'Участки тепловых сетей'!C493</f>
        <v>ТК22</v>
      </c>
      <c r="D493" s="102" t="str">
        <f>'Участки тепловых сетей'!D493</f>
        <v xml:space="preserve">ул. Первомайская, 43 </v>
      </c>
      <c r="E493" s="102">
        <f>IF('Участки тепловых сетей'!F493="Подземная канальная или подвальная",2,IF('Участки тепловых сетей'!F493="Подземная бесканальная",2,IF('Участки тепловых сетей'!F493="Надземная",1,0)))</f>
        <v>2</v>
      </c>
      <c r="F493" s="102">
        <f t="shared" si="64"/>
        <v>0.05</v>
      </c>
      <c r="G493" s="108">
        <f ca="1">IF(B493=0,0,YEAR(TODAY())-'Участки тепловых сетей'!E493)</f>
        <v>45</v>
      </c>
      <c r="H493" s="102">
        <f>IF(B493=0,0,'Участки тепловых сетей'!H493/1000)</f>
        <v>5.7000000000000002E-2</v>
      </c>
      <c r="I493" s="102">
        <f t="shared" si="65"/>
        <v>1</v>
      </c>
      <c r="J493" s="108">
        <f>IF(B493=0,0,'Участки тепловых сетей'!G493/1000)</f>
        <v>5.0999999999999997E-2</v>
      </c>
      <c r="K493" s="108">
        <f t="shared" ca="1" si="66"/>
        <v>4.7438679181792631</v>
      </c>
      <c r="L493" s="109">
        <f t="shared" ca="1" si="67"/>
        <v>13.947982005444068</v>
      </c>
      <c r="M493" s="109">
        <f t="shared" ca="1" si="68"/>
        <v>0.79503497431031189</v>
      </c>
      <c r="N493" s="110">
        <f t="shared" si="69"/>
        <v>4.4658198822924025</v>
      </c>
      <c r="O493" s="110">
        <f t="shared" si="70"/>
        <v>0.2239230480309202</v>
      </c>
      <c r="P493" s="111">
        <f ca="1">_xlfn.MAXIFS($S$4:$S$578,$B$4:$B$578,B493)</f>
        <v>305641.73996988434</v>
      </c>
      <c r="Q493" s="112">
        <f t="shared" ca="1" si="71"/>
        <v>0.45156544145653543</v>
      </c>
      <c r="S493" s="112">
        <f ca="1">IF(B492=0,0,IF(B493=B492,S492+M493/O493,M493/O493+1))</f>
        <v>288769.59139583772</v>
      </c>
    </row>
    <row r="494" spans="1:19" x14ac:dyDescent="0.25">
      <c r="A494" s="102">
        <v>491</v>
      </c>
      <c r="B494" s="102" t="str">
        <f>'Участки тепловых сетей'!B494</f>
        <v xml:space="preserve">Блочно-модульная котельная EMS-5600M (п. Сатис) </v>
      </c>
      <c r="C494" s="102" t="str">
        <f>'Участки тепловых сетей'!C494</f>
        <v>ТК31</v>
      </c>
      <c r="D494" s="102" t="str">
        <f>'Участки тепловых сетей'!D494</f>
        <v xml:space="preserve">ул. Гаражная, 5 </v>
      </c>
      <c r="E494" s="102">
        <f>IF('Участки тепловых сетей'!F494="Подземная канальная или подвальная",2,IF('Участки тепловых сетей'!F494="Подземная бесканальная",2,IF('Участки тепловых сетей'!F494="Надземная",1,0)))</f>
        <v>2</v>
      </c>
      <c r="F494" s="102">
        <f t="shared" si="64"/>
        <v>0.05</v>
      </c>
      <c r="G494" s="108">
        <f ca="1">IF(B494=0,0,YEAR(TODAY())-'Участки тепловых сетей'!E494)</f>
        <v>50</v>
      </c>
      <c r="H494" s="102">
        <f>IF(B494=0,0,'Участки тепловых сетей'!H494/1000)</f>
        <v>2.5000000000000001E-2</v>
      </c>
      <c r="I494" s="102">
        <f t="shared" si="65"/>
        <v>1</v>
      </c>
      <c r="J494" s="108">
        <f>IF(B494=0,0,'Участки тепловых сетей'!G494/1000)</f>
        <v>5.0999999999999997E-2</v>
      </c>
      <c r="K494" s="108">
        <f t="shared" ca="1" si="66"/>
        <v>6.0912469803517366</v>
      </c>
      <c r="L494" s="109">
        <f t="shared" ca="1" si="67"/>
        <v>180.96680889682807</v>
      </c>
      <c r="M494" s="109">
        <f t="shared" ca="1" si="68"/>
        <v>4.5241702224207021</v>
      </c>
      <c r="N494" s="110">
        <f t="shared" si="69"/>
        <v>4.4658198822924025</v>
      </c>
      <c r="O494" s="110">
        <f t="shared" si="70"/>
        <v>0.2239230480309202</v>
      </c>
      <c r="P494" s="111">
        <f ca="1">_xlfn.MAXIFS($S$4:$S$578,$B$4:$B$578,B494)</f>
        <v>305641.73996988434</v>
      </c>
      <c r="Q494" s="112">
        <f t="shared" ca="1" si="71"/>
        <v>1.0843708570602984E-2</v>
      </c>
      <c r="S494" s="112">
        <f ca="1">IF(B493=0,0,IF(B494=B493,S493+M494/O494,M494/O494+1))</f>
        <v>288789.79552516789</v>
      </c>
    </row>
    <row r="495" spans="1:19" x14ac:dyDescent="0.25">
      <c r="A495" s="102">
        <v>492</v>
      </c>
      <c r="B495" s="102" t="str">
        <f>'Участки тепловых сетей'!B495</f>
        <v xml:space="preserve">Блочно-модульная котельная EMS-5600M (п. Сатис) </v>
      </c>
      <c r="C495" s="102" t="str">
        <f>'Участки тепловых сетей'!C495</f>
        <v>ТК32</v>
      </c>
      <c r="D495" s="102" t="str">
        <f>'Участки тепловых сетей'!D495</f>
        <v xml:space="preserve">ул. Гаражная, 3 </v>
      </c>
      <c r="E495" s="102">
        <f>IF('Участки тепловых сетей'!F495="Подземная канальная или подвальная",2,IF('Участки тепловых сетей'!F495="Подземная бесканальная",2,IF('Участки тепловых сетей'!F495="Надземная",1,0)))</f>
        <v>2</v>
      </c>
      <c r="F495" s="102">
        <f t="shared" si="64"/>
        <v>0.05</v>
      </c>
      <c r="G495" s="108">
        <f ca="1">IF(B495=0,0,YEAR(TODAY())-'Участки тепловых сетей'!E495)</f>
        <v>51</v>
      </c>
      <c r="H495" s="102">
        <f>IF(B495=0,0,'Участки тепловых сетей'!H495/1000)</f>
        <v>2.5000000000000001E-2</v>
      </c>
      <c r="I495" s="102">
        <f t="shared" si="65"/>
        <v>1</v>
      </c>
      <c r="J495" s="108">
        <f>IF(B495=0,0,'Участки тепловых сетей'!G495/1000)</f>
        <v>5.0999999999999997E-2</v>
      </c>
      <c r="K495" s="108">
        <f t="shared" ca="1" si="66"/>
        <v>6.4035518913315146</v>
      </c>
      <c r="L495" s="109">
        <f t="shared" ca="1" si="67"/>
        <v>332.93708105246407</v>
      </c>
      <c r="M495" s="109">
        <f t="shared" ca="1" si="68"/>
        <v>8.3234270263116024</v>
      </c>
      <c r="N495" s="110">
        <f t="shared" si="69"/>
        <v>4.4658198822924025</v>
      </c>
      <c r="O495" s="110">
        <f t="shared" si="70"/>
        <v>0.2239230480309202</v>
      </c>
      <c r="P495" s="111">
        <f ca="1">_xlfn.MAXIFS($S$4:$S$578,$B$4:$B$578,B495)</f>
        <v>305641.73996988434</v>
      </c>
      <c r="Q495" s="112">
        <f t="shared" ca="1" si="71"/>
        <v>2.4276248361379933E-4</v>
      </c>
      <c r="S495" s="112">
        <f ca="1">IF(B494=0,0,IF(B495=B494,S494+M495/O495,M495/O495+1))</f>
        <v>288826.9664510708</v>
      </c>
    </row>
    <row r="496" spans="1:19" x14ac:dyDescent="0.25">
      <c r="A496" s="102">
        <v>493</v>
      </c>
      <c r="B496" s="102" t="str">
        <f>'Участки тепловых сетей'!B496</f>
        <v xml:space="preserve">Блочно-модульная котельная EMS-5600M (п. Сатис) </v>
      </c>
      <c r="C496" s="102" t="str">
        <f>'Участки тепловых сетей'!C496</f>
        <v>ТК34</v>
      </c>
      <c r="D496" s="102" t="str">
        <f>'Участки тепловых сетей'!D496</f>
        <v xml:space="preserve">ТК40 </v>
      </c>
      <c r="E496" s="102">
        <f>IF('Участки тепловых сетей'!F496="Подземная канальная или подвальная",2,IF('Участки тепловых сетей'!F496="Подземная бесканальная",2,IF('Участки тепловых сетей'!F496="Надземная",1,0)))</f>
        <v>2</v>
      </c>
      <c r="F496" s="102">
        <f t="shared" si="64"/>
        <v>0.05</v>
      </c>
      <c r="G496" s="108">
        <f ca="1">IF(B496=0,0,YEAR(TODAY())-'Участки тепловых сетей'!E496)</f>
        <v>46</v>
      </c>
      <c r="H496" s="102">
        <f>IF(B496=0,0,'Участки тепловых сетей'!H496/1000)</f>
        <v>7.6999999999999999E-2</v>
      </c>
      <c r="I496" s="102">
        <f t="shared" si="65"/>
        <v>1</v>
      </c>
      <c r="J496" s="108">
        <f>IF(B496=0,0,'Участки тепловых сетей'!G496/1000)</f>
        <v>5.0999999999999997E-2</v>
      </c>
      <c r="K496" s="108">
        <f t="shared" ca="1" si="66"/>
        <v>4.9870912274073591</v>
      </c>
      <c r="L496" s="109">
        <f t="shared" ca="1" si="67"/>
        <v>21.950577009860076</v>
      </c>
      <c r="M496" s="109">
        <f t="shared" ca="1" si="68"/>
        <v>1.690194429759226</v>
      </c>
      <c r="N496" s="110">
        <f t="shared" si="69"/>
        <v>4.4658198822924025</v>
      </c>
      <c r="O496" s="110">
        <f t="shared" si="70"/>
        <v>0.2239230480309202</v>
      </c>
      <c r="P496" s="111">
        <f ca="1">_xlfn.MAXIFS($S$4:$S$578,$B$4:$B$578,B496)</f>
        <v>305641.73996988434</v>
      </c>
      <c r="Q496" s="112">
        <f t="shared" ca="1" si="71"/>
        <v>0.18448365139383024</v>
      </c>
      <c r="S496" s="112">
        <f ca="1">IF(B495=0,0,IF(B496=B495,S495+M496/O496,M496/O496+1))</f>
        <v>288834.51455496013</v>
      </c>
    </row>
    <row r="497" spans="1:19" x14ac:dyDescent="0.25">
      <c r="A497" s="102">
        <v>494</v>
      </c>
      <c r="B497" s="102" t="str">
        <f>'Участки тепловых сетей'!B497</f>
        <v xml:space="preserve">Блочно-модульная котельная EMS-5600M (п. Сатис) </v>
      </c>
      <c r="C497" s="102" t="str">
        <f>'Участки тепловых сетей'!C497</f>
        <v>ТК40</v>
      </c>
      <c r="D497" s="102" t="str">
        <f>'Участки тепловых сетей'!D497</f>
        <v xml:space="preserve">ул. Гаражная, 2 </v>
      </c>
      <c r="E497" s="102">
        <f>IF('Участки тепловых сетей'!F497="Подземная канальная или подвальная",2,IF('Участки тепловых сетей'!F497="Подземная бесканальная",2,IF('Участки тепловых сетей'!F497="Надземная",1,0)))</f>
        <v>2</v>
      </c>
      <c r="F497" s="102">
        <f t="shared" si="64"/>
        <v>0.05</v>
      </c>
      <c r="G497" s="108">
        <f ca="1">IF(B497=0,0,YEAR(TODAY())-'Участки тепловых сетей'!E497)</f>
        <v>6</v>
      </c>
      <c r="H497" s="102">
        <f>IF(B497=0,0,'Участки тепловых сетей'!H497/1000)</f>
        <v>4.4999999999999998E-2</v>
      </c>
      <c r="I497" s="102">
        <f t="shared" si="65"/>
        <v>1</v>
      </c>
      <c r="J497" s="108">
        <f>IF(B497=0,0,'Участки тепловых сетей'!G497/1000)</f>
        <v>5.0999999999999997E-2</v>
      </c>
      <c r="K497" s="108">
        <f t="shared" ca="1" si="66"/>
        <v>1</v>
      </c>
      <c r="L497" s="109">
        <f t="shared" ca="1" si="67"/>
        <v>0.05</v>
      </c>
      <c r="M497" s="109">
        <f t="shared" ca="1" si="68"/>
        <v>2.2499999999999998E-3</v>
      </c>
      <c r="N497" s="110">
        <f t="shared" si="69"/>
        <v>4.4658198822924025</v>
      </c>
      <c r="O497" s="110">
        <f t="shared" si="70"/>
        <v>0.2239230480309202</v>
      </c>
      <c r="P497" s="111">
        <f ca="1">_xlfn.MAXIFS($S$4:$S$578,$B$4:$B$578,B497)</f>
        <v>305641.73996988434</v>
      </c>
      <c r="Q497" s="112">
        <f t="shared" ca="1" si="71"/>
        <v>0.99775252935262992</v>
      </c>
      <c r="S497" s="112">
        <f ca="1">IF(B496=0,0,IF(B497=B496,S496+M497/O497,M497/O497+1))</f>
        <v>288834.52460305486</v>
      </c>
    </row>
    <row r="498" spans="1:19" x14ac:dyDescent="0.25">
      <c r="A498" s="102">
        <v>495</v>
      </c>
      <c r="B498" s="102" t="str">
        <f>'Участки тепловых сетей'!B498</f>
        <v xml:space="preserve">Блочно-модульная котельная EMS-5600M (п. Сатис) </v>
      </c>
      <c r="C498" s="102" t="str">
        <f>'Участки тепловых сетей'!C498</f>
        <v>ТК40</v>
      </c>
      <c r="D498" s="102" t="str">
        <f>'Участки тепловых сетей'!D498</f>
        <v xml:space="preserve">ТК40.1 </v>
      </c>
      <c r="E498" s="102">
        <f>IF('Участки тепловых сетей'!F498="Подземная канальная или подвальная",2,IF('Участки тепловых сетей'!F498="Подземная бесканальная",2,IF('Участки тепловых сетей'!F498="Надземная",1,0)))</f>
        <v>2</v>
      </c>
      <c r="F498" s="102">
        <f t="shared" si="64"/>
        <v>0.05</v>
      </c>
      <c r="G498" s="108">
        <f ca="1">IF(B498=0,0,YEAR(TODAY())-'Участки тепловых сетей'!E498)</f>
        <v>46</v>
      </c>
      <c r="H498" s="102">
        <f>IF(B498=0,0,'Участки тепловых сетей'!H498/1000)</f>
        <v>1.7999999999999999E-2</v>
      </c>
      <c r="I498" s="102">
        <f t="shared" si="65"/>
        <v>1</v>
      </c>
      <c r="J498" s="108">
        <f>IF(B498=0,0,'Участки тепловых сетей'!G498/1000)</f>
        <v>5.0999999999999997E-2</v>
      </c>
      <c r="K498" s="108">
        <f t="shared" ca="1" si="66"/>
        <v>4.9870912274073591</v>
      </c>
      <c r="L498" s="109">
        <f t="shared" ca="1" si="67"/>
        <v>21.950577009860076</v>
      </c>
      <c r="M498" s="109">
        <f t="shared" ca="1" si="68"/>
        <v>0.39511038617748134</v>
      </c>
      <c r="N498" s="110">
        <f t="shared" si="69"/>
        <v>4.4658198822924025</v>
      </c>
      <c r="O498" s="110">
        <f t="shared" si="70"/>
        <v>0.2239230480309202</v>
      </c>
      <c r="P498" s="111">
        <f ca="1">_xlfn.MAXIFS($S$4:$S$578,$B$4:$B$578,B498)</f>
        <v>305641.73996988434</v>
      </c>
      <c r="Q498" s="112">
        <f t="shared" ca="1" si="71"/>
        <v>0.6736056783887705</v>
      </c>
      <c r="S498" s="112">
        <f ca="1">IF(B497=0,0,IF(B498=B497,S497+M498/O498,M498/O498+1))</f>
        <v>288836.28909487312</v>
      </c>
    </row>
    <row r="499" spans="1:19" x14ac:dyDescent="0.25">
      <c r="A499" s="102">
        <v>496</v>
      </c>
      <c r="B499" s="102" t="str">
        <f>'Участки тепловых сетей'!B499</f>
        <v xml:space="preserve">Блочно-модульная котельная EMS-5600M (п. Сатис) </v>
      </c>
      <c r="C499" s="102" t="str">
        <f>'Участки тепловых сетей'!C499</f>
        <v>ТК40.2</v>
      </c>
      <c r="D499" s="102" t="str">
        <f>'Участки тепловых сетей'!D499</f>
        <v xml:space="preserve">ТК41 </v>
      </c>
      <c r="E499" s="102">
        <f>IF('Участки тепловых сетей'!F499="Подземная канальная или подвальная",2,IF('Участки тепловых сетей'!F499="Подземная бесканальная",2,IF('Участки тепловых сетей'!F499="Надземная",1,0)))</f>
        <v>2</v>
      </c>
      <c r="F499" s="102">
        <f t="shared" si="64"/>
        <v>0.05</v>
      </c>
      <c r="G499" s="108">
        <f ca="1">IF(B499=0,0,YEAR(TODAY())-'Участки тепловых сетей'!E499)</f>
        <v>29</v>
      </c>
      <c r="H499" s="102">
        <f>IF(B499=0,0,'Участки тепловых сетей'!H499/1000)</f>
        <v>1.2999999999999999E-2</v>
      </c>
      <c r="I499" s="102">
        <f t="shared" si="65"/>
        <v>1</v>
      </c>
      <c r="J499" s="108">
        <f>IF(B499=0,0,'Участки тепловых сетей'!G499/1000)</f>
        <v>5.0999999999999997E-2</v>
      </c>
      <c r="K499" s="108">
        <f t="shared" ca="1" si="66"/>
        <v>2.1315572575844084</v>
      </c>
      <c r="L499" s="109">
        <f t="shared" ca="1" si="67"/>
        <v>0.16680144735912394</v>
      </c>
      <c r="M499" s="109">
        <f t="shared" ca="1" si="68"/>
        <v>2.1684188156686113E-3</v>
      </c>
      <c r="N499" s="110">
        <f t="shared" si="69"/>
        <v>4.4658198822924025</v>
      </c>
      <c r="O499" s="110">
        <f t="shared" si="70"/>
        <v>0.2239230480309202</v>
      </c>
      <c r="P499" s="111">
        <f ca="1">_xlfn.MAXIFS($S$4:$S$578,$B$4:$B$578,B499)</f>
        <v>305641.73996988434</v>
      </c>
      <c r="Q499" s="112">
        <f t="shared" ca="1" si="71"/>
        <v>0.99783393050600022</v>
      </c>
      <c r="S499" s="112">
        <f ca="1">IF(B498=0,0,IF(B499=B498,S498+M499/O499,M499/O499+1))</f>
        <v>288836.29877864098</v>
      </c>
    </row>
    <row r="500" spans="1:19" x14ac:dyDescent="0.25">
      <c r="A500" s="102">
        <v>497</v>
      </c>
      <c r="B500" s="102" t="str">
        <f>'Участки тепловых сетей'!B500</f>
        <v xml:space="preserve">Блочно-модульная котельная EMS-5600M (п. Сатис) </v>
      </c>
      <c r="C500" s="102" t="str">
        <f>'Участки тепловых сетей'!C500</f>
        <v>ТК40.2</v>
      </c>
      <c r="D500" s="102" t="str">
        <f>'Участки тепловых сетей'!D500</f>
        <v xml:space="preserve">ТК42 </v>
      </c>
      <c r="E500" s="102">
        <f>IF('Участки тепловых сетей'!F500="Подземная канальная или подвальная",2,IF('Участки тепловых сетей'!F500="Подземная бесканальная",2,IF('Участки тепловых сетей'!F500="Надземная",1,0)))</f>
        <v>2</v>
      </c>
      <c r="F500" s="102">
        <f t="shared" si="64"/>
        <v>0.05</v>
      </c>
      <c r="G500" s="108">
        <f ca="1">IF(B500=0,0,YEAR(TODAY())-'Участки тепловых сетей'!E500)</f>
        <v>29</v>
      </c>
      <c r="H500" s="102">
        <f>IF(B500=0,0,'Участки тепловых сетей'!H500/1000)</f>
        <v>0.08</v>
      </c>
      <c r="I500" s="102">
        <f t="shared" si="65"/>
        <v>1</v>
      </c>
      <c r="J500" s="108">
        <f>IF(B500=0,0,'Участки тепловых сетей'!G500/1000)</f>
        <v>5.0999999999999997E-2</v>
      </c>
      <c r="K500" s="108">
        <f t="shared" ca="1" si="66"/>
        <v>2.1315572575844084</v>
      </c>
      <c r="L500" s="109">
        <f t="shared" ca="1" si="67"/>
        <v>0.16680144735912394</v>
      </c>
      <c r="M500" s="109">
        <f t="shared" ca="1" si="68"/>
        <v>1.3344115788729917E-2</v>
      </c>
      <c r="N500" s="110">
        <f t="shared" si="69"/>
        <v>4.4658198822924025</v>
      </c>
      <c r="O500" s="110">
        <f t="shared" si="70"/>
        <v>0.2239230480309202</v>
      </c>
      <c r="P500" s="111">
        <f ca="1">_xlfn.MAXIFS($S$4:$S$578,$B$4:$B$578,B500)</f>
        <v>305641.73996988434</v>
      </c>
      <c r="Q500" s="112">
        <f t="shared" ca="1" si="71"/>
        <v>0.9867445222210367</v>
      </c>
      <c r="S500" s="112">
        <f ca="1">IF(B499=0,0,IF(B500=B499,S499+M500/O500,M500/O500+1))</f>
        <v>288836.3583710586</v>
      </c>
    </row>
    <row r="501" spans="1:19" x14ac:dyDescent="0.25">
      <c r="A501" s="102">
        <v>498</v>
      </c>
      <c r="B501" s="102" t="str">
        <f>'Участки тепловых сетей'!B501</f>
        <v xml:space="preserve">Блочно-модульная котельная EMS-5600M (п. Сатис) </v>
      </c>
      <c r="C501" s="102" t="str">
        <f>'Участки тепловых сетей'!C501</f>
        <v>ТК42</v>
      </c>
      <c r="D501" s="102" t="str">
        <f>'Участки тепловых сетей'!D501</f>
        <v xml:space="preserve">ул. Первомайская, 33А </v>
      </c>
      <c r="E501" s="102">
        <f>IF('Участки тепловых сетей'!F501="Подземная канальная или подвальная",2,IF('Участки тепловых сетей'!F501="Подземная бесканальная",2,IF('Участки тепловых сетей'!F501="Надземная",1,0)))</f>
        <v>2</v>
      </c>
      <c r="F501" s="102">
        <f t="shared" si="64"/>
        <v>0.05</v>
      </c>
      <c r="G501" s="108">
        <f ca="1">IF(B501=0,0,YEAR(TODAY())-'Участки тепловых сетей'!E501)</f>
        <v>29</v>
      </c>
      <c r="H501" s="102">
        <f>IF(B501=0,0,'Участки тепловых сетей'!H501/1000)</f>
        <v>0.04</v>
      </c>
      <c r="I501" s="102">
        <f t="shared" si="65"/>
        <v>1</v>
      </c>
      <c r="J501" s="108">
        <f>IF(B501=0,0,'Участки тепловых сетей'!G501/1000)</f>
        <v>5.0999999999999997E-2</v>
      </c>
      <c r="K501" s="108">
        <f t="shared" ca="1" si="66"/>
        <v>2.1315572575844084</v>
      </c>
      <c r="L501" s="109">
        <f t="shared" ca="1" si="67"/>
        <v>0.16680144735912394</v>
      </c>
      <c r="M501" s="109">
        <f t="shared" ca="1" si="68"/>
        <v>6.6720578943649583E-3</v>
      </c>
      <c r="N501" s="110">
        <f t="shared" si="69"/>
        <v>4.4658198822924025</v>
      </c>
      <c r="O501" s="110">
        <f t="shared" si="70"/>
        <v>0.2239230480309202</v>
      </c>
      <c r="P501" s="111">
        <f ca="1">_xlfn.MAXIFS($S$4:$S$578,$B$4:$B$578,B501)</f>
        <v>305641.73996988434</v>
      </c>
      <c r="Q501" s="112">
        <f t="shared" ca="1" si="71"/>
        <v>0.99335015086375089</v>
      </c>
      <c r="S501" s="112">
        <f ca="1">IF(B500=0,0,IF(B501=B500,S500+M501/O501,M501/O501+1))</f>
        <v>288836.38816726737</v>
      </c>
    </row>
    <row r="502" spans="1:19" x14ac:dyDescent="0.25">
      <c r="A502" s="102">
        <v>499</v>
      </c>
      <c r="B502" s="102" t="str">
        <f>'Участки тепловых сетей'!B502</f>
        <v xml:space="preserve">Блочно-модульная котельная EMS-5600M (п. Сатис) </v>
      </c>
      <c r="C502" s="102" t="str">
        <f>'Участки тепловых сетей'!C502</f>
        <v>ТК28</v>
      </c>
      <c r="D502" s="102" t="str">
        <f>'Участки тепловых сетей'!D502</f>
        <v xml:space="preserve">ул. Первомайская, 22 </v>
      </c>
      <c r="E502" s="102">
        <f>IF('Участки тепловых сетей'!F502="Подземная канальная или подвальная",2,IF('Участки тепловых сетей'!F502="Подземная бесканальная",2,IF('Участки тепловых сетей'!F502="Надземная",1,0)))</f>
        <v>2</v>
      </c>
      <c r="F502" s="102">
        <f t="shared" si="64"/>
        <v>0.05</v>
      </c>
      <c r="G502" s="108">
        <f ca="1">IF(B502=0,0,YEAR(TODAY())-'Участки тепловых сетей'!E502)</f>
        <v>46</v>
      </c>
      <c r="H502" s="102">
        <f>IF(B502=0,0,'Участки тепловых сетей'!H502/1000)</f>
        <v>2.1999999999999999E-2</v>
      </c>
      <c r="I502" s="102">
        <f t="shared" si="65"/>
        <v>1</v>
      </c>
      <c r="J502" s="108">
        <f>IF(B502=0,0,'Участки тепловых сетей'!G502/1000)</f>
        <v>5.0999999999999997E-2</v>
      </c>
      <c r="K502" s="108">
        <f t="shared" ca="1" si="66"/>
        <v>4.9870912274073591</v>
      </c>
      <c r="L502" s="109">
        <f t="shared" ca="1" si="67"/>
        <v>21.950577009860076</v>
      </c>
      <c r="M502" s="109">
        <f t="shared" ca="1" si="68"/>
        <v>0.48291269421692168</v>
      </c>
      <c r="N502" s="110">
        <f t="shared" si="69"/>
        <v>4.4658198822924025</v>
      </c>
      <c r="O502" s="110">
        <f t="shared" si="70"/>
        <v>0.2239230480309202</v>
      </c>
      <c r="P502" s="111">
        <f ca="1">_xlfn.MAXIFS($S$4:$S$578,$B$4:$B$578,B502)</f>
        <v>305641.73996988434</v>
      </c>
      <c r="Q502" s="112">
        <f t="shared" ca="1" si="71"/>
        <v>0.61698368726616193</v>
      </c>
      <c r="S502" s="112">
        <f ca="1">IF(B501=0,0,IF(B502=B501,S501+M502/O502,M502/O502+1))</f>
        <v>288838.5447683786</v>
      </c>
    </row>
    <row r="503" spans="1:19" x14ac:dyDescent="0.25">
      <c r="A503" s="102">
        <v>500</v>
      </c>
      <c r="B503" s="102" t="str">
        <f>'Участки тепловых сетей'!B503</f>
        <v xml:space="preserve">Блочно-модульная котельная EMS-5600M (п. Сатис) </v>
      </c>
      <c r="C503" s="102" t="str">
        <f>'Участки тепловых сетей'!C503</f>
        <v>ТК28</v>
      </c>
      <c r="D503" s="102" t="str">
        <f>'Участки тепловых сетей'!D503</f>
        <v xml:space="preserve">ТК29 </v>
      </c>
      <c r="E503" s="102">
        <f>IF('Участки тепловых сетей'!F503="Подземная канальная или подвальная",2,IF('Участки тепловых сетей'!F503="Подземная бесканальная",2,IF('Участки тепловых сетей'!F503="Надземная",1,0)))</f>
        <v>2</v>
      </c>
      <c r="F503" s="102">
        <f t="shared" si="64"/>
        <v>0.05</v>
      </c>
      <c r="G503" s="108">
        <f ca="1">IF(B503=0,0,YEAR(TODAY())-'Участки тепловых сетей'!E503)</f>
        <v>47</v>
      </c>
      <c r="H503" s="102">
        <f>IF(B503=0,0,'Участки тепловых сетей'!H503/1000)</f>
        <v>1.4999999999999999E-2</v>
      </c>
      <c r="I503" s="102">
        <f t="shared" si="65"/>
        <v>1</v>
      </c>
      <c r="J503" s="108">
        <f>IF(B503=0,0,'Участки тепловых сетей'!G503/1000)</f>
        <v>5.0999999999999997E-2</v>
      </c>
      <c r="K503" s="108">
        <f t="shared" ca="1" si="66"/>
        <v>5.2427848623637878</v>
      </c>
      <c r="L503" s="109">
        <f t="shared" ca="1" si="67"/>
        <v>35.525207395728479</v>
      </c>
      <c r="M503" s="109">
        <f t="shared" ca="1" si="68"/>
        <v>0.53287811093592719</v>
      </c>
      <c r="N503" s="110">
        <f t="shared" si="69"/>
        <v>4.4658198822924025</v>
      </c>
      <c r="O503" s="110">
        <f t="shared" si="70"/>
        <v>0.2239230480309202</v>
      </c>
      <c r="P503" s="111">
        <f ca="1">_xlfn.MAXIFS($S$4:$S$578,$B$4:$B$578,B503)</f>
        <v>305641.73996988434</v>
      </c>
      <c r="Q503" s="112">
        <f t="shared" ca="1" si="71"/>
        <v>0.58691333480232544</v>
      </c>
      <c r="S503" s="112">
        <f ca="1">IF(B502=0,0,IF(B503=B502,S502+M503/O503,M503/O503+1))</f>
        <v>288840.92450604128</v>
      </c>
    </row>
    <row r="504" spans="1:19" x14ac:dyDescent="0.25">
      <c r="A504" s="102">
        <v>501</v>
      </c>
      <c r="B504" s="102" t="str">
        <f>'Участки тепловых сетей'!B504</f>
        <v xml:space="preserve">Блочно-модульная котельная EMS-5600M (п. Сатис) </v>
      </c>
      <c r="C504" s="102" t="str">
        <f>'Участки тепловых сетей'!C504</f>
        <v>ТК29</v>
      </c>
      <c r="D504" s="102" t="str">
        <f>'Участки тепловых сетей'!D504</f>
        <v xml:space="preserve">ул. Первомайская, 26 </v>
      </c>
      <c r="E504" s="102">
        <f>IF('Участки тепловых сетей'!F504="Подземная канальная или подвальная",2,IF('Участки тепловых сетей'!F504="Подземная бесканальная",2,IF('Участки тепловых сетей'!F504="Надземная",1,0)))</f>
        <v>2</v>
      </c>
      <c r="F504" s="102">
        <f t="shared" si="64"/>
        <v>0.05</v>
      </c>
      <c r="G504" s="108">
        <f ca="1">IF(B504=0,0,YEAR(TODAY())-'Участки тепловых сетей'!E504)</f>
        <v>40</v>
      </c>
      <c r="H504" s="102">
        <f>IF(B504=0,0,'Участки тепловых сетей'!H504/1000)</f>
        <v>3.5000000000000003E-2</v>
      </c>
      <c r="I504" s="102">
        <f t="shared" si="65"/>
        <v>1</v>
      </c>
      <c r="J504" s="108">
        <f>IF(B504=0,0,'Участки тепловых сетей'!G504/1000)</f>
        <v>5.0999999999999997E-2</v>
      </c>
      <c r="K504" s="108">
        <f t="shared" ca="1" si="66"/>
        <v>3.6945280494653252</v>
      </c>
      <c r="L504" s="109">
        <f t="shared" ca="1" si="67"/>
        <v>2.095258149076467</v>
      </c>
      <c r="M504" s="109">
        <f t="shared" ca="1" si="68"/>
        <v>7.3334035217676355E-2</v>
      </c>
      <c r="N504" s="110">
        <f t="shared" si="69"/>
        <v>4.4658198822924025</v>
      </c>
      <c r="O504" s="110">
        <f t="shared" si="70"/>
        <v>0.2239230480309202</v>
      </c>
      <c r="P504" s="111">
        <f ca="1">_xlfn.MAXIFS($S$4:$S$578,$B$4:$B$578,B504)</f>
        <v>305641.73996988434</v>
      </c>
      <c r="Q504" s="112">
        <f t="shared" ca="1" si="71"/>
        <v>0.92929036246661911</v>
      </c>
      <c r="S504" s="112">
        <f ca="1">IF(B503=0,0,IF(B504=B503,S503+M504/O504,M504/O504+1))</f>
        <v>288841.25200263382</v>
      </c>
    </row>
    <row r="505" spans="1:19" x14ac:dyDescent="0.25">
      <c r="A505" s="102">
        <v>502</v>
      </c>
      <c r="B505" s="102" t="str">
        <f>'Участки тепловых сетей'!B505</f>
        <v xml:space="preserve">Блочно-модульная котельная EMS-5600M (п. Сатис) </v>
      </c>
      <c r="C505" s="102" t="str">
        <f>'Участки тепловых сетей'!C505</f>
        <v>ТК29</v>
      </c>
      <c r="D505" s="102" t="str">
        <f>'Участки тепловых сетей'!D505</f>
        <v xml:space="preserve">ТК30А </v>
      </c>
      <c r="E505" s="102">
        <f>IF('Участки тепловых сетей'!F505="Подземная канальная или подвальная",2,IF('Участки тепловых сетей'!F505="Подземная бесканальная",2,IF('Участки тепловых сетей'!F505="Надземная",1,0)))</f>
        <v>2</v>
      </c>
      <c r="F505" s="102">
        <f t="shared" si="64"/>
        <v>0.05</v>
      </c>
      <c r="G505" s="108">
        <f ca="1">IF(B505=0,0,YEAR(TODAY())-'Участки тепловых сетей'!E505)</f>
        <v>46</v>
      </c>
      <c r="H505" s="102">
        <f>IF(B505=0,0,'Участки тепловых сетей'!H505/1000)</f>
        <v>1.6E-2</v>
      </c>
      <c r="I505" s="102">
        <f t="shared" si="65"/>
        <v>1</v>
      </c>
      <c r="J505" s="108">
        <f>IF(B505=0,0,'Участки тепловых сетей'!G505/1000)</f>
        <v>5.0999999999999997E-2</v>
      </c>
      <c r="K505" s="108">
        <f t="shared" ca="1" si="66"/>
        <v>4.9870912274073591</v>
      </c>
      <c r="L505" s="109">
        <f t="shared" ca="1" si="67"/>
        <v>21.950577009860076</v>
      </c>
      <c r="M505" s="109">
        <f t="shared" ca="1" si="68"/>
        <v>0.35120923215776123</v>
      </c>
      <c r="N505" s="110">
        <f t="shared" si="69"/>
        <v>4.4658198822924025</v>
      </c>
      <c r="O505" s="110">
        <f t="shared" si="70"/>
        <v>0.2239230480309202</v>
      </c>
      <c r="P505" s="111">
        <f ca="1">_xlfn.MAXIFS($S$4:$S$578,$B$4:$B$578,B505)</f>
        <v>305641.73996988434</v>
      </c>
      <c r="Q505" s="112">
        <f t="shared" ca="1" si="71"/>
        <v>0.70383647322423226</v>
      </c>
      <c r="S505" s="112">
        <f ca="1">IF(B504=0,0,IF(B505=B504,S504+M505/O505,M505/O505+1))</f>
        <v>288842.82043980563</v>
      </c>
    </row>
    <row r="506" spans="1:19" x14ac:dyDescent="0.25">
      <c r="A506" s="102">
        <v>503</v>
      </c>
      <c r="B506" s="102" t="str">
        <f>'Участки тепловых сетей'!B506</f>
        <v xml:space="preserve">Блочно-модульная котельная EMS-5600M (п. Сатис) </v>
      </c>
      <c r="C506" s="102" t="str">
        <f>'Участки тепловых сетей'!C506</f>
        <v>ТК30А</v>
      </c>
      <c r="D506" s="102" t="str">
        <f>'Участки тепловых сетей'!D506</f>
        <v xml:space="preserve">ТК30 </v>
      </c>
      <c r="E506" s="102">
        <f>IF('Участки тепловых сетей'!F506="Подземная канальная или подвальная",2,IF('Участки тепловых сетей'!F506="Подземная бесканальная",2,IF('Участки тепловых сетей'!F506="Надземная",1,0)))</f>
        <v>2</v>
      </c>
      <c r="F506" s="102">
        <f t="shared" si="64"/>
        <v>0.05</v>
      </c>
      <c r="G506" s="108">
        <f ca="1">IF(B506=0,0,YEAR(TODAY())-'Участки тепловых сетей'!E506)</f>
        <v>46</v>
      </c>
      <c r="H506" s="102">
        <f>IF(B506=0,0,'Участки тепловых сетей'!H506/1000)</f>
        <v>4.4999999999999998E-2</v>
      </c>
      <c r="I506" s="102">
        <f t="shared" si="65"/>
        <v>1</v>
      </c>
      <c r="J506" s="108">
        <f>IF(B506=0,0,'Участки тепловых сетей'!G506/1000)</f>
        <v>5.0999999999999997E-2</v>
      </c>
      <c r="K506" s="108">
        <f t="shared" ca="1" si="66"/>
        <v>4.9870912274073591</v>
      </c>
      <c r="L506" s="109">
        <f t="shared" ca="1" si="67"/>
        <v>21.950577009860076</v>
      </c>
      <c r="M506" s="109">
        <f t="shared" ca="1" si="68"/>
        <v>0.98777596544370339</v>
      </c>
      <c r="N506" s="110">
        <f t="shared" si="69"/>
        <v>4.4658198822924025</v>
      </c>
      <c r="O506" s="110">
        <f t="shared" si="70"/>
        <v>0.2239230480309202</v>
      </c>
      <c r="P506" s="111">
        <f ca="1">_xlfn.MAXIFS($S$4:$S$578,$B$4:$B$578,B506)</f>
        <v>305641.73996988434</v>
      </c>
      <c r="Q506" s="112">
        <f t="shared" ca="1" si="71"/>
        <v>0.37240401007525875</v>
      </c>
      <c r="S506" s="112">
        <f ca="1">IF(B505=0,0,IF(B506=B505,S505+M506/O506,M506/O506+1))</f>
        <v>288847.23166935134</v>
      </c>
    </row>
    <row r="507" spans="1:19" x14ac:dyDescent="0.25">
      <c r="A507" s="102">
        <v>504</v>
      </c>
      <c r="B507" s="102" t="str">
        <f>'Участки тепловых сетей'!B507</f>
        <v xml:space="preserve">Блочно-модульная котельная EMS-5600M (п. Сатис) </v>
      </c>
      <c r="C507" s="102" t="str">
        <f>'Участки тепловых сетей'!C507</f>
        <v>ТК36</v>
      </c>
      <c r="D507" s="102" t="str">
        <f>'Участки тепловых сетей'!D507</f>
        <v xml:space="preserve">ул. Первомайская, 18В </v>
      </c>
      <c r="E507" s="102">
        <f>IF('Участки тепловых сетей'!F507="Подземная канальная или подвальная",2,IF('Участки тепловых сетей'!F507="Подземная бесканальная",2,IF('Участки тепловых сетей'!F507="Надземная",1,0)))</f>
        <v>2</v>
      </c>
      <c r="F507" s="102">
        <f t="shared" si="64"/>
        <v>0.05</v>
      </c>
      <c r="G507" s="108">
        <f ca="1">IF(B507=0,0,YEAR(TODAY())-'Участки тепловых сетей'!E507)</f>
        <v>46</v>
      </c>
      <c r="H507" s="102">
        <f>IF(B507=0,0,'Участки тепловых сетей'!H507/1000)</f>
        <v>4.4999999999999998E-2</v>
      </c>
      <c r="I507" s="102">
        <f t="shared" si="65"/>
        <v>1</v>
      </c>
      <c r="J507" s="108">
        <f>IF(B507=0,0,'Участки тепловых сетей'!G507/1000)</f>
        <v>5.0999999999999997E-2</v>
      </c>
      <c r="K507" s="108">
        <f t="shared" ca="1" si="66"/>
        <v>4.9870912274073591</v>
      </c>
      <c r="L507" s="109">
        <f t="shared" ca="1" si="67"/>
        <v>21.950577009860076</v>
      </c>
      <c r="M507" s="109">
        <f t="shared" ca="1" si="68"/>
        <v>0.98777596544370339</v>
      </c>
      <c r="N507" s="110">
        <f t="shared" si="69"/>
        <v>4.4658198822924025</v>
      </c>
      <c r="O507" s="110">
        <f t="shared" si="70"/>
        <v>0.2239230480309202</v>
      </c>
      <c r="P507" s="111">
        <f ca="1">_xlfn.MAXIFS($S$4:$S$578,$B$4:$B$578,B507)</f>
        <v>305641.73996988434</v>
      </c>
      <c r="Q507" s="112">
        <f t="shared" ca="1" si="71"/>
        <v>0.37240401007525875</v>
      </c>
      <c r="S507" s="112">
        <f ca="1">IF(B506=0,0,IF(B507=B506,S506+M507/O507,M507/O507+1))</f>
        <v>288851.64289889706</v>
      </c>
    </row>
    <row r="508" spans="1:19" x14ac:dyDescent="0.25">
      <c r="A508" s="102">
        <v>505</v>
      </c>
      <c r="B508" s="102" t="str">
        <f>'Участки тепловых сетей'!B508</f>
        <v xml:space="preserve">Блочно-модульная котельная EMS-5600M (п. Сатис) </v>
      </c>
      <c r="C508" s="102" t="str">
        <f>'Участки тепловых сетей'!C508</f>
        <v>ГрОт-Ленина, 1</v>
      </c>
      <c r="D508" s="102" t="str">
        <f>'Участки тепловых сетей'!D508</f>
        <v xml:space="preserve">ГрОт-Ленина, 1 </v>
      </c>
      <c r="E508" s="102">
        <f>IF('Участки тепловых сетей'!F508="Подземная канальная или подвальная",2,IF('Участки тепловых сетей'!F508="Подземная бесканальная",2,IF('Участки тепловых сетей'!F508="Надземная",1,0)))</f>
        <v>2</v>
      </c>
      <c r="F508" s="102">
        <f t="shared" si="64"/>
        <v>0.05</v>
      </c>
      <c r="G508" s="108">
        <f ca="1">IF(B508=0,0,YEAR(TODAY())-'Участки тепловых сетей'!E508)</f>
        <v>34</v>
      </c>
      <c r="H508" s="102">
        <f>IF(B508=0,0,'Участки тепловых сетей'!H508/1000)</f>
        <v>1.4999999999999999E-2</v>
      </c>
      <c r="I508" s="102">
        <f t="shared" si="65"/>
        <v>1</v>
      </c>
      <c r="J508" s="108">
        <f>IF(B508=0,0,'Участки тепловых сетей'!G508/1000)</f>
        <v>5.0999999999999997E-2</v>
      </c>
      <c r="K508" s="108">
        <f t="shared" ca="1" si="66"/>
        <v>2.7369736958636</v>
      </c>
      <c r="L508" s="109">
        <f t="shared" ca="1" si="67"/>
        <v>0.41892367348157439</v>
      </c>
      <c r="M508" s="109">
        <f t="shared" ca="1" si="68"/>
        <v>6.2838551022236155E-3</v>
      </c>
      <c r="N508" s="110">
        <f t="shared" si="69"/>
        <v>4.4658198822924025</v>
      </c>
      <c r="O508" s="110">
        <f t="shared" si="70"/>
        <v>0.2239230480309202</v>
      </c>
      <c r="P508" s="111">
        <f ca="1">_xlfn.MAXIFS($S$4:$S$578,$B$4:$B$578,B508)</f>
        <v>305641.73996988434</v>
      </c>
      <c r="Q508" s="112">
        <f t="shared" ca="1" si="71"/>
        <v>0.9937358470252099</v>
      </c>
      <c r="S508" s="112">
        <f ca="1">IF(B507=0,0,IF(B508=B507,S507+M508/O508,M508/O508+1))</f>
        <v>288851.67096146214</v>
      </c>
    </row>
    <row r="509" spans="1:19" x14ac:dyDescent="0.25">
      <c r="A509" s="102">
        <v>506</v>
      </c>
      <c r="B509" s="102" t="str">
        <f>'Участки тепловых сетей'!B509</f>
        <v xml:space="preserve">Блочно-модульная котельная EMS-5600M (п. Сатис) </v>
      </c>
      <c r="C509" s="102" t="str">
        <f>'Участки тепловых сетей'!C509</f>
        <v>ГрОт-Ленина, 7А</v>
      </c>
      <c r="D509" s="102" t="str">
        <f>'Участки тепловых сетей'!D509</f>
        <v xml:space="preserve">ул. Ленина, 7А </v>
      </c>
      <c r="E509" s="102">
        <f>IF('Участки тепловых сетей'!F509="Подземная канальная или подвальная",2,IF('Участки тепловых сетей'!F509="Подземная бесканальная",2,IF('Участки тепловых сетей'!F509="Надземная",1,0)))</f>
        <v>2</v>
      </c>
      <c r="F509" s="102">
        <f t="shared" si="64"/>
        <v>0.05</v>
      </c>
      <c r="G509" s="108">
        <f ca="1">IF(B509=0,0,YEAR(TODAY())-'Участки тепловых сетей'!E509)</f>
        <v>39</v>
      </c>
      <c r="H509" s="102">
        <f>IF(B509=0,0,'Участки тепловых сетей'!H509/1000)</f>
        <v>5.0000000000000001E-3</v>
      </c>
      <c r="I509" s="102">
        <f t="shared" si="65"/>
        <v>1</v>
      </c>
      <c r="J509" s="108">
        <f>IF(B509=0,0,'Участки тепловых сетей'!G509/1000)</f>
        <v>5.0999999999999997E-2</v>
      </c>
      <c r="K509" s="108">
        <f t="shared" ca="1" si="66"/>
        <v>3.5143437902946464</v>
      </c>
      <c r="L509" s="109">
        <f t="shared" ca="1" si="67"/>
        <v>1.5314740018877633</v>
      </c>
      <c r="M509" s="109">
        <f t="shared" ca="1" si="68"/>
        <v>7.6573700094388162E-3</v>
      </c>
      <c r="N509" s="110">
        <f t="shared" si="69"/>
        <v>4.4658198822924025</v>
      </c>
      <c r="O509" s="110">
        <f t="shared" si="70"/>
        <v>0.2239230480309202</v>
      </c>
      <c r="P509" s="111">
        <f ca="1">_xlfn.MAXIFS($S$4:$S$578,$B$4:$B$578,B509)</f>
        <v>305641.73996988434</v>
      </c>
      <c r="Q509" s="112">
        <f t="shared" ca="1" si="71"/>
        <v>0.99237187295927598</v>
      </c>
      <c r="S509" s="112">
        <f ca="1">IF(B508=0,0,IF(B509=B508,S508+M509/O509,M509/O509+1))</f>
        <v>288851.70515789738</v>
      </c>
    </row>
    <row r="510" spans="1:19" x14ac:dyDescent="0.25">
      <c r="A510" s="102">
        <v>507</v>
      </c>
      <c r="B510" s="102" t="str">
        <f>'Участки тепловых сетей'!B510</f>
        <v xml:space="preserve">Блочно-модульная котельная EMS-5600M (п. Сатис) </v>
      </c>
      <c r="C510" s="102" t="str">
        <f>'Участки тепловых сетей'!C510</f>
        <v>ГрОт-Ленина, 7А</v>
      </c>
      <c r="D510" s="102" t="str">
        <f>'Участки тепловых сетей'!D510</f>
        <v xml:space="preserve">ГрОт-Ленина, 7А </v>
      </c>
      <c r="E510" s="102">
        <f>IF('Участки тепловых сетей'!F510="Подземная канальная или подвальная",2,IF('Участки тепловых сетей'!F510="Подземная бесканальная",2,IF('Участки тепловых сетей'!F510="Надземная",1,0)))</f>
        <v>2</v>
      </c>
      <c r="F510" s="102">
        <f t="shared" si="64"/>
        <v>0.05</v>
      </c>
      <c r="G510" s="108">
        <f ca="1">IF(B510=0,0,YEAR(TODAY())-'Участки тепловых сетей'!E510)</f>
        <v>44</v>
      </c>
      <c r="H510" s="102">
        <f>IF(B510=0,0,'Участки тепловых сетей'!H510/1000)</f>
        <v>1.2E-2</v>
      </c>
      <c r="I510" s="102">
        <f t="shared" si="65"/>
        <v>1</v>
      </c>
      <c r="J510" s="108">
        <f>IF(B510=0,0,'Участки тепловых сетей'!G510/1000)</f>
        <v>5.0999999999999997E-2</v>
      </c>
      <c r="K510" s="108">
        <f t="shared" ca="1" si="66"/>
        <v>4.512506749717061</v>
      </c>
      <c r="L510" s="109">
        <f t="shared" ca="1" si="67"/>
        <v>9.1012673845597813</v>
      </c>
      <c r="M510" s="109">
        <f t="shared" ca="1" si="68"/>
        <v>0.10921520861471738</v>
      </c>
      <c r="N510" s="110">
        <f t="shared" si="69"/>
        <v>4.4658198822924025</v>
      </c>
      <c r="O510" s="110">
        <f t="shared" si="70"/>
        <v>0.2239230480309202</v>
      </c>
      <c r="P510" s="111">
        <f ca="1">_xlfn.MAXIFS($S$4:$S$578,$B$4:$B$578,B510)</f>
        <v>305641.73996988434</v>
      </c>
      <c r="Q510" s="112">
        <f t="shared" ca="1" si="71"/>
        <v>0.89653745415174269</v>
      </c>
      <c r="S510" s="112">
        <f ca="1">IF(B509=0,0,IF(B510=B509,S509+M510/O510,M510/O510+1))</f>
        <v>288852.19289334747</v>
      </c>
    </row>
    <row r="511" spans="1:19" x14ac:dyDescent="0.25">
      <c r="A511" s="102">
        <v>508</v>
      </c>
      <c r="B511" s="102" t="str">
        <f>'Участки тепловых сетей'!B511</f>
        <v xml:space="preserve">Блочно-модульная котельная EMS-5600M (п. Сатис) </v>
      </c>
      <c r="C511" s="102" t="str">
        <f>'Участки тепловых сетей'!C511</f>
        <v>ГрОт-Ленина, 10</v>
      </c>
      <c r="D511" s="102" t="str">
        <f>'Участки тепловых сетей'!D511</f>
        <v xml:space="preserve">ул. Ленина, 10 </v>
      </c>
      <c r="E511" s="102">
        <f>IF('Участки тепловых сетей'!F511="Подземная канальная или подвальная",2,IF('Участки тепловых сетей'!F511="Подземная бесканальная",2,IF('Участки тепловых сетей'!F511="Надземная",1,0)))</f>
        <v>2</v>
      </c>
      <c r="F511" s="102">
        <f t="shared" si="64"/>
        <v>0.05</v>
      </c>
      <c r="G511" s="108">
        <f ca="1">IF(B511=0,0,YEAR(TODAY())-'Участки тепловых сетей'!E511)</f>
        <v>37</v>
      </c>
      <c r="H511" s="102">
        <f>IF(B511=0,0,'Участки тепловых сетей'!H511/1000)</f>
        <v>5.0000000000000001E-3</v>
      </c>
      <c r="I511" s="102">
        <f t="shared" si="65"/>
        <v>1</v>
      </c>
      <c r="J511" s="108">
        <f>IF(B511=0,0,'Участки тепловых сетей'!G511/1000)</f>
        <v>5.0999999999999997E-2</v>
      </c>
      <c r="K511" s="108">
        <f t="shared" ca="1" si="66"/>
        <v>3.179909761300916</v>
      </c>
      <c r="L511" s="109">
        <f t="shared" ca="1" si="67"/>
        <v>0.86616072845063563</v>
      </c>
      <c r="M511" s="109">
        <f t="shared" ca="1" si="68"/>
        <v>4.330803642253178E-3</v>
      </c>
      <c r="N511" s="110">
        <f t="shared" si="69"/>
        <v>4.4658198822924025</v>
      </c>
      <c r="O511" s="110">
        <f t="shared" si="70"/>
        <v>0.2239230480309202</v>
      </c>
      <c r="P511" s="111">
        <f ca="1">_xlfn.MAXIFS($S$4:$S$578,$B$4:$B$578,B511)</f>
        <v>305641.73996988434</v>
      </c>
      <c r="Q511" s="112">
        <f t="shared" ca="1" si="71"/>
        <v>0.99567856076449435</v>
      </c>
      <c r="S511" s="112">
        <f ca="1">IF(B510=0,0,IF(B511=B510,S510+M511/O511,M511/O511+1))</f>
        <v>288852.21223393647</v>
      </c>
    </row>
    <row r="512" spans="1:19" x14ac:dyDescent="0.25">
      <c r="A512" s="102">
        <v>509</v>
      </c>
      <c r="B512" s="102" t="str">
        <f>'Участки тепловых сетей'!B512</f>
        <v xml:space="preserve">Блочно-модульная котельная EMS-5600M (п. Сатис) </v>
      </c>
      <c r="C512" s="102" t="str">
        <f>'Участки тепловых сетей'!C512</f>
        <v>УТ18</v>
      </c>
      <c r="D512" s="102" t="str">
        <f>'Участки тепловых сетей'!D512</f>
        <v xml:space="preserve">ул. Ленина, 12 </v>
      </c>
      <c r="E512" s="102">
        <f>IF('Участки тепловых сетей'!F512="Подземная канальная или подвальная",2,IF('Участки тепловых сетей'!F512="Подземная бесканальная",2,IF('Участки тепловых сетей'!F512="Надземная",1,0)))</f>
        <v>2</v>
      </c>
      <c r="F512" s="102">
        <f t="shared" si="64"/>
        <v>0.05</v>
      </c>
      <c r="G512" s="108">
        <f ca="1">IF(B512=0,0,YEAR(TODAY())-'Участки тепловых сетей'!E512)</f>
        <v>37</v>
      </c>
      <c r="H512" s="102">
        <f>IF(B512=0,0,'Участки тепловых сетей'!H512/1000)</f>
        <v>5.0000000000000001E-3</v>
      </c>
      <c r="I512" s="102">
        <f t="shared" si="65"/>
        <v>1</v>
      </c>
      <c r="J512" s="108">
        <f>IF(B512=0,0,'Участки тепловых сетей'!G512/1000)</f>
        <v>5.0999999999999997E-2</v>
      </c>
      <c r="K512" s="108">
        <f t="shared" ca="1" si="66"/>
        <v>3.179909761300916</v>
      </c>
      <c r="L512" s="109">
        <f t="shared" ca="1" si="67"/>
        <v>0.86616072845063563</v>
      </c>
      <c r="M512" s="109">
        <f t="shared" ca="1" si="68"/>
        <v>4.330803642253178E-3</v>
      </c>
      <c r="N512" s="110">
        <f t="shared" si="69"/>
        <v>4.4658198822924025</v>
      </c>
      <c r="O512" s="110">
        <f t="shared" si="70"/>
        <v>0.2239230480309202</v>
      </c>
      <c r="P512" s="111">
        <f ca="1">_xlfn.MAXIFS($S$4:$S$578,$B$4:$B$578,B512)</f>
        <v>305641.73996988434</v>
      </c>
      <c r="Q512" s="112">
        <f t="shared" ca="1" si="71"/>
        <v>0.99567856076449435</v>
      </c>
      <c r="S512" s="112">
        <f ca="1">IF(B511=0,0,IF(B512=B511,S511+M512/O512,M512/O512+1))</f>
        <v>288852.23157452547</v>
      </c>
    </row>
    <row r="513" spans="1:19" x14ac:dyDescent="0.25">
      <c r="A513" s="102">
        <v>510</v>
      </c>
      <c r="B513" s="102" t="str">
        <f>'Участки тепловых сетей'!B513</f>
        <v xml:space="preserve">Блочно-модульная котельная EMS-5600M (п. Сатис) </v>
      </c>
      <c r="C513" s="102" t="str">
        <f>'Участки тепловых сетей'!C513</f>
        <v>УТ18</v>
      </c>
      <c r="D513" s="102" t="str">
        <f>'Участки тепловых сетей'!D513</f>
        <v xml:space="preserve">ГрОт-Ленина, 12 </v>
      </c>
      <c r="E513" s="102">
        <f>IF('Участки тепловых сетей'!F513="Подземная канальная или подвальная",2,IF('Участки тепловых сетей'!F513="Подземная бесканальная",2,IF('Участки тепловых сетей'!F513="Надземная",1,0)))</f>
        <v>2</v>
      </c>
      <c r="F513" s="102">
        <f t="shared" si="64"/>
        <v>0.05</v>
      </c>
      <c r="G513" s="108">
        <f ca="1">IF(B513=0,0,YEAR(TODAY())-'Участки тепловых сетей'!E513)</f>
        <v>37</v>
      </c>
      <c r="H513" s="102">
        <f>IF(B513=0,0,'Участки тепловых сетей'!H513/1000)</f>
        <v>6.0000000000000001E-3</v>
      </c>
      <c r="I513" s="102">
        <f t="shared" si="65"/>
        <v>1</v>
      </c>
      <c r="J513" s="108">
        <f>IF(B513=0,0,'Участки тепловых сетей'!G513/1000)</f>
        <v>5.0999999999999997E-2</v>
      </c>
      <c r="K513" s="108">
        <f t="shared" ca="1" si="66"/>
        <v>3.179909761300916</v>
      </c>
      <c r="L513" s="109">
        <f t="shared" ca="1" si="67"/>
        <v>0.86616072845063563</v>
      </c>
      <c r="M513" s="109">
        <f t="shared" ca="1" si="68"/>
        <v>5.1969643707038141E-3</v>
      </c>
      <c r="N513" s="110">
        <f t="shared" si="69"/>
        <v>4.4658198822924025</v>
      </c>
      <c r="O513" s="110">
        <f t="shared" si="70"/>
        <v>0.2239230480309202</v>
      </c>
      <c r="P513" s="111">
        <f ca="1">_xlfn.MAXIFS($S$4:$S$578,$B$4:$B$578,B513)</f>
        <v>305641.73996988434</v>
      </c>
      <c r="Q513" s="112">
        <f t="shared" ca="1" si="71"/>
        <v>0.99481651648534486</v>
      </c>
      <c r="S513" s="112">
        <f ca="1">IF(B512=0,0,IF(B513=B512,S512+M513/O513,M513/O513+1))</f>
        <v>288852.25478323229</v>
      </c>
    </row>
    <row r="514" spans="1:19" x14ac:dyDescent="0.25">
      <c r="A514" s="102">
        <v>511</v>
      </c>
      <c r="B514" s="102" t="str">
        <f>'Участки тепловых сетей'!B514</f>
        <v xml:space="preserve">Блочно-модульная котельная EMS-5600M (п. Сатис) </v>
      </c>
      <c r="C514" s="102" t="str">
        <f>'Участки тепловых сетей'!C514</f>
        <v>УТ18</v>
      </c>
      <c r="D514" s="102" t="str">
        <f>'Участки тепловых сетей'!D514</f>
        <v xml:space="preserve">ГрОт-Ленина, 12 </v>
      </c>
      <c r="E514" s="102">
        <f>IF('Участки тепловых сетей'!F514="Подземная канальная или подвальная",2,IF('Участки тепловых сетей'!F514="Подземная бесканальная",2,IF('Участки тепловых сетей'!F514="Надземная",1,0)))</f>
        <v>2</v>
      </c>
      <c r="F514" s="102">
        <f t="shared" si="64"/>
        <v>0.05</v>
      </c>
      <c r="G514" s="108">
        <f ca="1">IF(B514=0,0,YEAR(TODAY())-'Участки тепловых сетей'!E514)</f>
        <v>36</v>
      </c>
      <c r="H514" s="102">
        <f>IF(B514=0,0,'Участки тепловых сетей'!H514/1000)</f>
        <v>6.0000000000000001E-3</v>
      </c>
      <c r="I514" s="102">
        <f t="shared" si="65"/>
        <v>1</v>
      </c>
      <c r="J514" s="108">
        <f>IF(B514=0,0,'Участки тепловых сетей'!G514/1000)</f>
        <v>5.0999999999999997E-2</v>
      </c>
      <c r="K514" s="108">
        <f t="shared" ca="1" si="66"/>
        <v>3.0248237322064733</v>
      </c>
      <c r="L514" s="109">
        <f t="shared" ca="1" si="67"/>
        <v>0.66893590951042936</v>
      </c>
      <c r="M514" s="109">
        <f t="shared" ca="1" si="68"/>
        <v>4.013615457062576E-3</v>
      </c>
      <c r="N514" s="110">
        <f t="shared" si="69"/>
        <v>4.4658198822924025</v>
      </c>
      <c r="O514" s="110">
        <f t="shared" si="70"/>
        <v>0.2239230480309202</v>
      </c>
      <c r="P514" s="111">
        <f ca="1">_xlfn.MAXIFS($S$4:$S$578,$B$4:$B$578,B514)</f>
        <v>305641.73996988434</v>
      </c>
      <c r="Q514" s="112">
        <f t="shared" ca="1" si="71"/>
        <v>0.99599442833229845</v>
      </c>
      <c r="S514" s="112">
        <f ca="1">IF(B513=0,0,IF(B514=B513,S513+M514/O514,M514/O514+1))</f>
        <v>288852.27270731598</v>
      </c>
    </row>
    <row r="515" spans="1:19" x14ac:dyDescent="0.25">
      <c r="A515" s="102">
        <v>512</v>
      </c>
      <c r="B515" s="102" t="str">
        <f>'Участки тепловых сетей'!B515</f>
        <v xml:space="preserve">Блочно-модульная котельная EMS-5600M (п. Сатис) </v>
      </c>
      <c r="C515" s="102" t="str">
        <f>'Участки тепловых сетей'!C515</f>
        <v>ГрОт-Ленина, 14</v>
      </c>
      <c r="D515" s="102" t="str">
        <f>'Участки тепловых сетей'!D515</f>
        <v xml:space="preserve">ул. Ленина, 14 </v>
      </c>
      <c r="E515" s="102">
        <f>IF('Участки тепловых сетей'!F515="Подземная канальная или подвальная",2,IF('Участки тепловых сетей'!F515="Подземная бесканальная",2,IF('Участки тепловых сетей'!F515="Надземная",1,0)))</f>
        <v>2</v>
      </c>
      <c r="F515" s="102">
        <f t="shared" si="64"/>
        <v>0.05</v>
      </c>
      <c r="G515" s="108">
        <f ca="1">IF(B515=0,0,YEAR(TODAY())-'Участки тепловых сетей'!E515)</f>
        <v>36</v>
      </c>
      <c r="H515" s="102">
        <f>IF(B515=0,0,'Участки тепловых сетей'!H515/1000)</f>
        <v>5.0000000000000001E-3</v>
      </c>
      <c r="I515" s="102">
        <f t="shared" si="65"/>
        <v>1</v>
      </c>
      <c r="J515" s="108">
        <f>IF(B515=0,0,'Участки тепловых сетей'!G515/1000)</f>
        <v>5.0999999999999997E-2</v>
      </c>
      <c r="K515" s="108">
        <f t="shared" ca="1" si="66"/>
        <v>3.0248237322064733</v>
      </c>
      <c r="L515" s="109">
        <f t="shared" ca="1" si="67"/>
        <v>0.66893590951042936</v>
      </c>
      <c r="M515" s="109">
        <f t="shared" ca="1" si="68"/>
        <v>3.344679547552147E-3</v>
      </c>
      <c r="N515" s="110">
        <f t="shared" si="69"/>
        <v>4.4658198822924025</v>
      </c>
      <c r="O515" s="110">
        <f t="shared" si="70"/>
        <v>0.2239230480309202</v>
      </c>
      <c r="P515" s="111">
        <f ca="1">_xlfn.MAXIFS($S$4:$S$578,$B$4:$B$578,B515)</f>
        <v>305641.73996988434</v>
      </c>
      <c r="Q515" s="112">
        <f t="shared" ca="1" si="71"/>
        <v>0.99666090766220783</v>
      </c>
      <c r="S515" s="112">
        <f ca="1">IF(B514=0,0,IF(B515=B514,S514+M515/O515,M515/O515+1))</f>
        <v>288852.28764405241</v>
      </c>
    </row>
    <row r="516" spans="1:19" x14ac:dyDescent="0.25">
      <c r="A516" s="102">
        <v>513</v>
      </c>
      <c r="B516" s="102" t="str">
        <f>'Участки тепловых сетей'!B516</f>
        <v xml:space="preserve">Блочно-модульная котельная EMS-5600M (п. Сатис) </v>
      </c>
      <c r="C516" s="102" t="str">
        <f>'Участки тепловых сетей'!C516</f>
        <v>ГрОт-Ленина, 14</v>
      </c>
      <c r="D516" s="102" t="str">
        <f>'Участки тепловых сетей'!D516</f>
        <v xml:space="preserve">УТ19 </v>
      </c>
      <c r="E516" s="102">
        <f>IF('Участки тепловых сетей'!F516="Подземная канальная или подвальная",2,IF('Участки тепловых сетей'!F516="Подземная бесканальная",2,IF('Участки тепловых сетей'!F516="Надземная",1,0)))</f>
        <v>2</v>
      </c>
      <c r="F516" s="102">
        <f t="shared" si="64"/>
        <v>0.05</v>
      </c>
      <c r="G516" s="108">
        <f ca="1">IF(B516=0,0,YEAR(TODAY())-'Участки тепловых сетей'!E516)</f>
        <v>36</v>
      </c>
      <c r="H516" s="102">
        <f>IF(B516=0,0,'Участки тепловых сетей'!H516/1000)</f>
        <v>2.7E-2</v>
      </c>
      <c r="I516" s="102">
        <f t="shared" si="65"/>
        <v>1</v>
      </c>
      <c r="J516" s="108">
        <f>IF(B516=0,0,'Участки тепловых сетей'!G516/1000)</f>
        <v>5.0999999999999997E-2</v>
      </c>
      <c r="K516" s="108">
        <f t="shared" ca="1" si="66"/>
        <v>3.0248237322064733</v>
      </c>
      <c r="L516" s="109">
        <f t="shared" ca="1" si="67"/>
        <v>0.66893590951042936</v>
      </c>
      <c r="M516" s="109">
        <f t="shared" ca="1" si="68"/>
        <v>1.8061269556781591E-2</v>
      </c>
      <c r="N516" s="110">
        <f t="shared" si="69"/>
        <v>4.4658198822924025</v>
      </c>
      <c r="O516" s="110">
        <f t="shared" si="70"/>
        <v>0.2239230480309202</v>
      </c>
      <c r="P516" s="111">
        <f ca="1">_xlfn.MAXIFS($S$4:$S$578,$B$4:$B$578,B516)</f>
        <v>305641.73996988434</v>
      </c>
      <c r="Q516" s="112">
        <f t="shared" ca="1" si="71"/>
        <v>0.98210085763061827</v>
      </c>
      <c r="S516" s="112">
        <f ca="1">IF(B515=0,0,IF(B516=B515,S515+M516/O516,M516/O516+1))</f>
        <v>288852.36830242909</v>
      </c>
    </row>
    <row r="517" spans="1:19" x14ac:dyDescent="0.25">
      <c r="A517" s="102">
        <v>514</v>
      </c>
      <c r="B517" s="102" t="str">
        <f>'Участки тепловых сетей'!B517</f>
        <v xml:space="preserve">Блочно-модульная котельная EMS-5600M (п. Сатис) </v>
      </c>
      <c r="C517" s="102" t="str">
        <f>'Участки тепловых сетей'!C517</f>
        <v>УТ19</v>
      </c>
      <c r="D517" s="102" t="str">
        <f>'Участки тепловых сетей'!D517</f>
        <v xml:space="preserve">ГрОт-Ленина, 14 </v>
      </c>
      <c r="E517" s="102">
        <f>IF('Участки тепловых сетей'!F517="Подземная канальная или подвальная",2,IF('Участки тепловых сетей'!F517="Подземная бесканальная",2,IF('Участки тепловых сетей'!F517="Надземная",1,0)))</f>
        <v>2</v>
      </c>
      <c r="F517" s="102">
        <f t="shared" si="64"/>
        <v>0.05</v>
      </c>
      <c r="G517" s="108">
        <f ca="1">IF(B517=0,0,YEAR(TODAY())-'Участки тепловых сетей'!E517)</f>
        <v>36</v>
      </c>
      <c r="H517" s="102">
        <f>IF(B517=0,0,'Участки тепловых сетей'!H517/1000)</f>
        <v>6.0000000000000001E-3</v>
      </c>
      <c r="I517" s="102">
        <f t="shared" si="65"/>
        <v>1</v>
      </c>
      <c r="J517" s="108">
        <f>IF(B517=0,0,'Участки тепловых сетей'!G517/1000)</f>
        <v>5.0999999999999997E-2</v>
      </c>
      <c r="K517" s="108">
        <f t="shared" ca="1" si="66"/>
        <v>3.0248237322064733</v>
      </c>
      <c r="L517" s="109">
        <f t="shared" ca="1" si="67"/>
        <v>0.66893590951042936</v>
      </c>
      <c r="M517" s="109">
        <f t="shared" ca="1" si="68"/>
        <v>4.013615457062576E-3</v>
      </c>
      <c r="N517" s="110">
        <f t="shared" si="69"/>
        <v>4.4658198822924025</v>
      </c>
      <c r="O517" s="110">
        <f t="shared" si="70"/>
        <v>0.2239230480309202</v>
      </c>
      <c r="P517" s="111">
        <f ca="1">_xlfn.MAXIFS($S$4:$S$578,$B$4:$B$578,B517)</f>
        <v>305641.73996988434</v>
      </c>
      <c r="Q517" s="112">
        <f t="shared" ca="1" si="71"/>
        <v>0.99599442833229845</v>
      </c>
      <c r="S517" s="112">
        <f ca="1">IF(B516=0,0,IF(B517=B516,S516+M517/O517,M517/O517+1))</f>
        <v>288852.38622651278</v>
      </c>
    </row>
    <row r="518" spans="1:19" x14ac:dyDescent="0.25">
      <c r="A518" s="102">
        <v>515</v>
      </c>
      <c r="B518" s="102" t="str">
        <f>'Участки тепловых сетей'!B518</f>
        <v xml:space="preserve">Блочно-модульная котельная EMS-5600M (п. Сатис) </v>
      </c>
      <c r="C518" s="102" t="str">
        <f>'Участки тепловых сетей'!C518</f>
        <v>УТ19</v>
      </c>
      <c r="D518" s="102" t="str">
        <f>'Участки тепловых сетей'!D518</f>
        <v xml:space="preserve">ГрОт-Ленина, 14 </v>
      </c>
      <c r="E518" s="102">
        <f>IF('Участки тепловых сетей'!F518="Подземная канальная или подвальная",2,IF('Участки тепловых сетей'!F518="Подземная бесканальная",2,IF('Участки тепловых сетей'!F518="Надземная",1,0)))</f>
        <v>2</v>
      </c>
      <c r="F518" s="102">
        <f t="shared" si="64"/>
        <v>0.05</v>
      </c>
      <c r="G518" s="108">
        <f ca="1">IF(B518=0,0,YEAR(TODAY())-'Участки тепловых сетей'!E518)</f>
        <v>36</v>
      </c>
      <c r="H518" s="102">
        <f>IF(B518=0,0,'Участки тепловых сетей'!H518/1000)</f>
        <v>2.2499999999999999E-2</v>
      </c>
      <c r="I518" s="102">
        <f t="shared" si="65"/>
        <v>1</v>
      </c>
      <c r="J518" s="108">
        <f>IF(B518=0,0,'Участки тепловых сетей'!G518/1000)</f>
        <v>5.0999999999999997E-2</v>
      </c>
      <c r="K518" s="108">
        <f t="shared" ca="1" si="66"/>
        <v>3.0248237322064733</v>
      </c>
      <c r="L518" s="109">
        <f t="shared" ca="1" si="67"/>
        <v>0.66893590951042936</v>
      </c>
      <c r="M518" s="109">
        <f t="shared" ca="1" si="68"/>
        <v>1.5051057963984661E-2</v>
      </c>
      <c r="N518" s="110">
        <f t="shared" si="69"/>
        <v>4.4658198822924025</v>
      </c>
      <c r="O518" s="110">
        <f t="shared" si="70"/>
        <v>0.2239230480309202</v>
      </c>
      <c r="P518" s="111">
        <f ca="1">_xlfn.MAXIFS($S$4:$S$578,$B$4:$B$578,B518)</f>
        <v>305641.73996988434</v>
      </c>
      <c r="Q518" s="112">
        <f t="shared" ca="1" si="71"/>
        <v>0.9850616430771596</v>
      </c>
      <c r="S518" s="112">
        <f ca="1">IF(B517=0,0,IF(B518=B517,S517+M518/O518,M518/O518+1))</f>
        <v>288852.45344182668</v>
      </c>
    </row>
    <row r="519" spans="1:19" x14ac:dyDescent="0.25">
      <c r="A519" s="102">
        <v>516</v>
      </c>
      <c r="B519" s="102" t="str">
        <f>'Участки тепловых сетей'!B519</f>
        <v xml:space="preserve">Блочно-модульная котельная EMS-5600M (п. Сатис) </v>
      </c>
      <c r="C519" s="102" t="str">
        <f>'Участки тепловых сетей'!C519</f>
        <v>ГрОт-Ленина, 16</v>
      </c>
      <c r="D519" s="102" t="str">
        <f>'Участки тепловых сетей'!D519</f>
        <v xml:space="preserve">ул. Ленина, 16 </v>
      </c>
      <c r="E519" s="102">
        <f>IF('Участки тепловых сетей'!F519="Подземная канальная или подвальная",2,IF('Участки тепловых сетей'!F519="Подземная бесканальная",2,IF('Участки тепловых сетей'!F519="Надземная",1,0)))</f>
        <v>2</v>
      </c>
      <c r="F519" s="102">
        <f t="shared" si="64"/>
        <v>0.05</v>
      </c>
      <c r="G519" s="108">
        <f ca="1">IF(B519=0,0,YEAR(TODAY())-'Участки тепловых сетей'!E519)</f>
        <v>36</v>
      </c>
      <c r="H519" s="102">
        <f>IF(B519=0,0,'Участки тепловых сетей'!H519/1000)</f>
        <v>5.0000000000000001E-3</v>
      </c>
      <c r="I519" s="102">
        <f t="shared" si="65"/>
        <v>1</v>
      </c>
      <c r="J519" s="108">
        <f>IF(B519=0,0,'Участки тепловых сетей'!G519/1000)</f>
        <v>5.0999999999999997E-2</v>
      </c>
      <c r="K519" s="108">
        <f t="shared" ca="1" si="66"/>
        <v>3.0248237322064733</v>
      </c>
      <c r="L519" s="109">
        <f t="shared" ca="1" si="67"/>
        <v>0.66893590951042936</v>
      </c>
      <c r="M519" s="109">
        <f t="shared" ca="1" si="68"/>
        <v>3.344679547552147E-3</v>
      </c>
      <c r="N519" s="110">
        <f t="shared" si="69"/>
        <v>4.4658198822924025</v>
      </c>
      <c r="O519" s="110">
        <f t="shared" si="70"/>
        <v>0.2239230480309202</v>
      </c>
      <c r="P519" s="111">
        <f ca="1">_xlfn.MAXIFS($S$4:$S$578,$B$4:$B$578,B519)</f>
        <v>305641.73996988434</v>
      </c>
      <c r="Q519" s="112">
        <f t="shared" ca="1" si="71"/>
        <v>0.99666090766220783</v>
      </c>
      <c r="S519" s="112">
        <f ca="1">IF(B518=0,0,IF(B519=B518,S518+M519/O519,M519/O519+1))</f>
        <v>288852.46837856312</v>
      </c>
    </row>
    <row r="520" spans="1:19" x14ac:dyDescent="0.25">
      <c r="A520" s="102">
        <v>517</v>
      </c>
      <c r="B520" s="102" t="str">
        <f>'Участки тепловых сетей'!B520</f>
        <v xml:space="preserve">Блочно-модульная котельная EMS-5600M (п. Сатис) </v>
      </c>
      <c r="C520" s="102" t="str">
        <f>'Участки тепловых сетей'!C520</f>
        <v>ГрОт-Ленина, 16</v>
      </c>
      <c r="D520" s="102" t="str">
        <f>'Участки тепловых сетей'!D520</f>
        <v xml:space="preserve">ГрОт-Ленина, 16 </v>
      </c>
      <c r="E520" s="102">
        <f>IF('Участки тепловых сетей'!F520="Подземная канальная или подвальная",2,IF('Участки тепловых сетей'!F520="Подземная бесканальная",2,IF('Участки тепловых сетей'!F520="Надземная",1,0)))</f>
        <v>2</v>
      </c>
      <c r="F520" s="102">
        <f t="shared" si="64"/>
        <v>0.05</v>
      </c>
      <c r="G520" s="108">
        <f ca="1">IF(B520=0,0,YEAR(TODAY())-'Участки тепловых сетей'!E520)</f>
        <v>36</v>
      </c>
      <c r="H520" s="102">
        <f>IF(B520=0,0,'Участки тепловых сетей'!H520/1000)</f>
        <v>1.4999999999999999E-2</v>
      </c>
      <c r="I520" s="102">
        <f t="shared" si="65"/>
        <v>1</v>
      </c>
      <c r="J520" s="108">
        <f>IF(B520=0,0,'Участки тепловых сетей'!G520/1000)</f>
        <v>5.0999999999999997E-2</v>
      </c>
      <c r="K520" s="108">
        <f t="shared" ca="1" si="66"/>
        <v>3.0248237322064733</v>
      </c>
      <c r="L520" s="109">
        <f t="shared" ca="1" si="67"/>
        <v>0.66893590951042936</v>
      </c>
      <c r="M520" s="109">
        <f t="shared" ca="1" si="68"/>
        <v>1.0034038642656441E-2</v>
      </c>
      <c r="N520" s="110">
        <f t="shared" si="69"/>
        <v>4.4658198822924025</v>
      </c>
      <c r="O520" s="110">
        <f t="shared" si="70"/>
        <v>0.2239230480309202</v>
      </c>
      <c r="P520" s="111">
        <f ca="1">_xlfn.MAXIFS($S$4:$S$578,$B$4:$B$578,B520)</f>
        <v>305641.73996988434</v>
      </c>
      <c r="Q520" s="112">
        <f t="shared" ca="1" si="71"/>
        <v>0.99001613437020886</v>
      </c>
      <c r="S520" s="112">
        <f ca="1">IF(B519=0,0,IF(B520=B519,S519+M520/O520,M520/O520+1))</f>
        <v>288852.51318877237</v>
      </c>
    </row>
    <row r="521" spans="1:19" x14ac:dyDescent="0.25">
      <c r="A521" s="102">
        <v>518</v>
      </c>
      <c r="B521" s="102" t="str">
        <f>'Участки тепловых сетей'!B521</f>
        <v xml:space="preserve">Блочно-модульная котельная EMS-5600M (п. Сатис) </v>
      </c>
      <c r="C521" s="102" t="str">
        <f>'Участки тепловых сетей'!C521</f>
        <v>ГрОт-Октябрьская, 2</v>
      </c>
      <c r="D521" s="102" t="str">
        <f>'Участки тепловых сетей'!D521</f>
        <v xml:space="preserve">ул. Октябрьская, 2 </v>
      </c>
      <c r="E521" s="102">
        <f>IF('Участки тепловых сетей'!F521="Подземная канальная или подвальная",2,IF('Участки тепловых сетей'!F521="Подземная бесканальная",2,IF('Участки тепловых сетей'!F521="Надземная",1,0)))</f>
        <v>2</v>
      </c>
      <c r="F521" s="102">
        <f t="shared" si="64"/>
        <v>0.05</v>
      </c>
      <c r="G521" s="108">
        <f ca="1">IF(B521=0,0,YEAR(TODAY())-'Участки тепловых сетей'!E521)</f>
        <v>40</v>
      </c>
      <c r="H521" s="102">
        <f>IF(B521=0,0,'Участки тепловых сетей'!H521/1000)</f>
        <v>5.0000000000000001E-3</v>
      </c>
      <c r="I521" s="102">
        <f t="shared" si="65"/>
        <v>1</v>
      </c>
      <c r="J521" s="108">
        <f>IF(B521=0,0,'Участки тепловых сетей'!G521/1000)</f>
        <v>5.0999999999999997E-2</v>
      </c>
      <c r="K521" s="108">
        <f t="shared" ca="1" si="66"/>
        <v>3.6945280494653252</v>
      </c>
      <c r="L521" s="109">
        <f t="shared" ca="1" si="67"/>
        <v>2.095258149076467</v>
      </c>
      <c r="M521" s="109">
        <f t="shared" ca="1" si="68"/>
        <v>1.0476290745382335E-2</v>
      </c>
      <c r="N521" s="110">
        <f t="shared" si="69"/>
        <v>4.4658198822924025</v>
      </c>
      <c r="O521" s="110">
        <f t="shared" si="70"/>
        <v>0.2239230480309202</v>
      </c>
      <c r="P521" s="111">
        <f ca="1">_xlfn.MAXIFS($S$4:$S$578,$B$4:$B$578,B521)</f>
        <v>305641.73996988434</v>
      </c>
      <c r="Q521" s="112">
        <f t="shared" ca="1" si="71"/>
        <v>0.98957839445588447</v>
      </c>
      <c r="S521" s="112">
        <f ca="1">IF(B520=0,0,IF(B521=B520,S520+M521/O521,M521/O521+1))</f>
        <v>288852.55997399986</v>
      </c>
    </row>
    <row r="522" spans="1:19" x14ac:dyDescent="0.25">
      <c r="A522" s="102">
        <v>519</v>
      </c>
      <c r="B522" s="102" t="str">
        <f>'Участки тепловых сетей'!B522</f>
        <v xml:space="preserve">Блочно-модульная котельная EMS-5600M (п. Сатис) </v>
      </c>
      <c r="C522" s="102" t="str">
        <f>'Участки тепловых сетей'!C522</f>
        <v>ГрОт-Октябрьская, 2</v>
      </c>
      <c r="D522" s="102" t="str">
        <f>'Участки тепловых сетей'!D522</f>
        <v xml:space="preserve">ГрОт-Октябрьская, 2 </v>
      </c>
      <c r="E522" s="102">
        <f>IF('Участки тепловых сетей'!F522="Подземная канальная или подвальная",2,IF('Участки тепловых сетей'!F522="Подземная бесканальная",2,IF('Участки тепловых сетей'!F522="Надземная",1,0)))</f>
        <v>2</v>
      </c>
      <c r="F522" s="102">
        <f t="shared" si="64"/>
        <v>0.05</v>
      </c>
      <c r="G522" s="108">
        <f ca="1">IF(B522=0,0,YEAR(TODAY())-'Участки тепловых сетей'!E522)</f>
        <v>40</v>
      </c>
      <c r="H522" s="102">
        <f>IF(B522=0,0,'Участки тепловых сетей'!H522/1000)</f>
        <v>1.35E-2</v>
      </c>
      <c r="I522" s="102">
        <f t="shared" si="65"/>
        <v>1</v>
      </c>
      <c r="J522" s="108">
        <f>IF(B522=0,0,'Участки тепловых сетей'!G522/1000)</f>
        <v>5.0999999999999997E-2</v>
      </c>
      <c r="K522" s="108">
        <f t="shared" ca="1" si="66"/>
        <v>3.6945280494653252</v>
      </c>
      <c r="L522" s="109">
        <f t="shared" ca="1" si="67"/>
        <v>2.095258149076467</v>
      </c>
      <c r="M522" s="109">
        <f t="shared" ca="1" si="68"/>
        <v>2.8285985012532305E-2</v>
      </c>
      <c r="N522" s="110">
        <f t="shared" si="69"/>
        <v>4.4658198822924025</v>
      </c>
      <c r="O522" s="110">
        <f t="shared" si="70"/>
        <v>0.2239230480309202</v>
      </c>
      <c r="P522" s="111">
        <f ca="1">_xlfn.MAXIFS($S$4:$S$578,$B$4:$B$578,B522)</f>
        <v>305641.73996988434</v>
      </c>
      <c r="Q522" s="112">
        <f t="shared" ca="1" si="71"/>
        <v>0.97211031806276205</v>
      </c>
      <c r="S522" s="112">
        <f ca="1">IF(B521=0,0,IF(B522=B521,S521+M522/O522,M522/O522+1))</f>
        <v>288852.6862941141</v>
      </c>
    </row>
    <row r="523" spans="1:19" x14ac:dyDescent="0.25">
      <c r="A523" s="102">
        <v>520</v>
      </c>
      <c r="B523" s="102" t="str">
        <f>'Участки тепловых сетей'!B523</f>
        <v xml:space="preserve">Блочно-модульная котельная EMS-5600M (п. Сатис) </v>
      </c>
      <c r="C523" s="102" t="str">
        <f>'Участки тепловых сетей'!C523</f>
        <v>ГрОт-Октябрьская, 4</v>
      </c>
      <c r="D523" s="102" t="str">
        <f>'Участки тепловых сетей'!D523</f>
        <v xml:space="preserve">ул. Октябрьская, 4 </v>
      </c>
      <c r="E523" s="102">
        <f>IF('Участки тепловых сетей'!F523="Подземная канальная или подвальная",2,IF('Участки тепловых сетей'!F523="Подземная бесканальная",2,IF('Участки тепловых сетей'!F523="Надземная",1,0)))</f>
        <v>2</v>
      </c>
      <c r="F523" s="102">
        <f t="shared" si="64"/>
        <v>0.05</v>
      </c>
      <c r="G523" s="108">
        <f ca="1">IF(B523=0,0,YEAR(TODAY())-'Участки тепловых сетей'!E523)</f>
        <v>40</v>
      </c>
      <c r="H523" s="102">
        <f>IF(B523=0,0,'Участки тепловых сетей'!H523/1000)</f>
        <v>5.0000000000000001E-3</v>
      </c>
      <c r="I523" s="102">
        <f t="shared" si="65"/>
        <v>1</v>
      </c>
      <c r="J523" s="108">
        <f>IF(B523=0,0,'Участки тепловых сетей'!G523/1000)</f>
        <v>5.0999999999999997E-2</v>
      </c>
      <c r="K523" s="108">
        <f t="shared" ca="1" si="66"/>
        <v>3.6945280494653252</v>
      </c>
      <c r="L523" s="109">
        <f t="shared" ca="1" si="67"/>
        <v>2.095258149076467</v>
      </c>
      <c r="M523" s="109">
        <f t="shared" ca="1" si="68"/>
        <v>1.0476290745382335E-2</v>
      </c>
      <c r="N523" s="110">
        <f t="shared" si="69"/>
        <v>4.4658198822924025</v>
      </c>
      <c r="O523" s="110">
        <f t="shared" si="70"/>
        <v>0.2239230480309202</v>
      </c>
      <c r="P523" s="111">
        <f ca="1">_xlfn.MAXIFS($S$4:$S$578,$B$4:$B$578,B523)</f>
        <v>305641.73996988434</v>
      </c>
      <c r="Q523" s="112">
        <f t="shared" ca="1" si="71"/>
        <v>0.98957839445588447</v>
      </c>
      <c r="S523" s="112">
        <f ca="1">IF(B522=0,0,IF(B523=B522,S522+M523/O523,M523/O523+1))</f>
        <v>288852.73307934159</v>
      </c>
    </row>
    <row r="524" spans="1:19" x14ac:dyDescent="0.25">
      <c r="A524" s="102">
        <v>521</v>
      </c>
      <c r="B524" s="102" t="str">
        <f>'Участки тепловых сетей'!B524</f>
        <v xml:space="preserve">Блочно-модульная котельная EMS-5600M (п. Сатис) </v>
      </c>
      <c r="C524" s="102" t="str">
        <f>'Участки тепловых сетей'!C524</f>
        <v>ГрОт-Октябрьская, 6</v>
      </c>
      <c r="D524" s="102" t="str">
        <f>'Участки тепловых сетей'!D524</f>
        <v xml:space="preserve">ул. Октябрьская, 6 </v>
      </c>
      <c r="E524" s="102">
        <f>IF('Участки тепловых сетей'!F524="Подземная канальная или подвальная",2,IF('Участки тепловых сетей'!F524="Подземная бесканальная",2,IF('Участки тепловых сетей'!F524="Надземная",1,0)))</f>
        <v>2</v>
      </c>
      <c r="F524" s="102">
        <f t="shared" si="64"/>
        <v>0.05</v>
      </c>
      <c r="G524" s="108">
        <f ca="1">IF(B524=0,0,YEAR(TODAY())-'Участки тепловых сетей'!E524)</f>
        <v>39</v>
      </c>
      <c r="H524" s="102">
        <f>IF(B524=0,0,'Участки тепловых сетей'!H524/1000)</f>
        <v>5.0000000000000001E-3</v>
      </c>
      <c r="I524" s="102">
        <f t="shared" si="65"/>
        <v>1</v>
      </c>
      <c r="J524" s="108">
        <f>IF(B524=0,0,'Участки тепловых сетей'!G524/1000)</f>
        <v>5.0999999999999997E-2</v>
      </c>
      <c r="K524" s="108">
        <f t="shared" ca="1" si="66"/>
        <v>3.5143437902946464</v>
      </c>
      <c r="L524" s="109">
        <f t="shared" ca="1" si="67"/>
        <v>1.5314740018877633</v>
      </c>
      <c r="M524" s="109">
        <f t="shared" ca="1" si="68"/>
        <v>7.6573700094388162E-3</v>
      </c>
      <c r="N524" s="110">
        <f t="shared" si="69"/>
        <v>4.4658198822924025</v>
      </c>
      <c r="O524" s="110">
        <f t="shared" si="70"/>
        <v>0.2239230480309202</v>
      </c>
      <c r="P524" s="111">
        <f ca="1">_xlfn.MAXIFS($S$4:$S$578,$B$4:$B$578,B524)</f>
        <v>305641.73996988434</v>
      </c>
      <c r="Q524" s="112">
        <f t="shared" ca="1" si="71"/>
        <v>0.99237187295927598</v>
      </c>
      <c r="S524" s="112">
        <f ca="1">IF(B523=0,0,IF(B524=B523,S523+M524/O524,M524/O524+1))</f>
        <v>288852.76727577683</v>
      </c>
    </row>
    <row r="525" spans="1:19" x14ac:dyDescent="0.25">
      <c r="A525" s="102">
        <v>522</v>
      </c>
      <c r="B525" s="102" t="str">
        <f>'Участки тепловых сетей'!B525</f>
        <v xml:space="preserve">Блочно-модульная котельная EMS-5600M (п. Сатис) </v>
      </c>
      <c r="C525" s="102" t="str">
        <f>'Участки тепловых сетей'!C525</f>
        <v>ГрОт-Советская, 3</v>
      </c>
      <c r="D525" s="102" t="str">
        <f>'Участки тепловых сетей'!D525</f>
        <v xml:space="preserve">ул. Советская, 3 </v>
      </c>
      <c r="E525" s="102">
        <f>IF('Участки тепловых сетей'!F525="Подземная канальная или подвальная",2,IF('Участки тепловых сетей'!F525="Подземная бесканальная",2,IF('Участки тепловых сетей'!F525="Надземная",1,0)))</f>
        <v>2</v>
      </c>
      <c r="F525" s="102">
        <f t="shared" ref="F525:F578" si="72">IF(B525=0,0,0.05)</f>
        <v>0.05</v>
      </c>
      <c r="G525" s="108">
        <f ca="1">IF(B525=0,0,YEAR(TODAY())-'Участки тепловых сетей'!E525)</f>
        <v>41</v>
      </c>
      <c r="H525" s="102">
        <f>IF(B525=0,0,'Участки тепловых сетей'!H525/1000)</f>
        <v>5.0000000000000001E-3</v>
      </c>
      <c r="I525" s="102">
        <f t="shared" ref="I525:I578" si="73">IF(B525=0,0,(IF(J525&lt;0.3,1,IF(J525&lt;0.6,1.5,IF(J525=0.6,2,IF(J525&lt;1.4,3,0))))))</f>
        <v>1</v>
      </c>
      <c r="J525" s="108">
        <f>IF(B525=0,0,'Участки тепловых сетей'!G525/1000)</f>
        <v>5.0999999999999997E-2</v>
      </c>
      <c r="K525" s="108">
        <f t="shared" ref="K525:K578" ca="1" si="74">IF(B525=0,0,IF(G525&gt;17,0.5*EXP(G525/20),IF(G525&gt;3,1,0.8)))</f>
        <v>3.8839505531533853</v>
      </c>
      <c r="L525" s="109">
        <f t="shared" ref="L525:L578" ca="1" si="75">IF(B525=0,0,F525*(0.1*G525)^(K525-1))</f>
        <v>2.9255555368259798</v>
      </c>
      <c r="M525" s="109">
        <f t="shared" ref="M525:M578" ca="1" si="76">IF(B525=0,0,L525*H525)</f>
        <v>1.46277776841299E-2</v>
      </c>
      <c r="N525" s="110">
        <f t="shared" ref="N525:N578" si="77">IF(B525=0,0,2.91*(1+((20.89+((-1.88)*I525))*J525^(1.2))))</f>
        <v>4.4658198822924025</v>
      </c>
      <c r="O525" s="110">
        <f t="shared" ref="O525:O578" si="78">IF(B525=0,0,1/N525)</f>
        <v>0.2239230480309202</v>
      </c>
      <c r="P525" s="111">
        <f ca="1">_xlfn.MAXIFS($S$4:$S$578,$B$4:$B$578,B525)</f>
        <v>305641.73996988434</v>
      </c>
      <c r="Q525" s="112">
        <f t="shared" ref="Q525:Q578" ca="1" si="79">IF(B525=0,0,EXP(-M525))</f>
        <v>0.98547868850244091</v>
      </c>
      <c r="S525" s="112">
        <f ca="1">IF(B524=0,0,IF(B525=B524,S524+M525/O525,M525/O525+1))</f>
        <v>288852.83260079724</v>
      </c>
    </row>
    <row r="526" spans="1:19" x14ac:dyDescent="0.25">
      <c r="A526" s="102">
        <v>523</v>
      </c>
      <c r="B526" s="102" t="str">
        <f>'Участки тепловых сетей'!B526</f>
        <v xml:space="preserve">Блочно-модульная котельная EMS-5600M (п. Сатис) </v>
      </c>
      <c r="C526" s="102" t="str">
        <f>'Участки тепловых сетей'!C526</f>
        <v>ГрОт-Советская, 3</v>
      </c>
      <c r="D526" s="102" t="str">
        <f>'Участки тепловых сетей'!D526</f>
        <v xml:space="preserve">ГрОт-Советская, 3 </v>
      </c>
      <c r="E526" s="102">
        <f>IF('Участки тепловых сетей'!F526="Подземная канальная или подвальная",2,IF('Участки тепловых сетей'!F526="Подземная бесканальная",2,IF('Участки тепловых сетей'!F526="Надземная",1,0)))</f>
        <v>2</v>
      </c>
      <c r="F526" s="102">
        <f t="shared" si="72"/>
        <v>0.05</v>
      </c>
      <c r="G526" s="108">
        <f ca="1">IF(B526=0,0,YEAR(TODAY())-'Участки тепловых сетей'!E526)</f>
        <v>41</v>
      </c>
      <c r="H526" s="102">
        <f>IF(B526=0,0,'Участки тепловых сетей'!H526/1000)</f>
        <v>1.35E-2</v>
      </c>
      <c r="I526" s="102">
        <f t="shared" si="73"/>
        <v>1</v>
      </c>
      <c r="J526" s="108">
        <f>IF(B526=0,0,'Участки тепловых сетей'!G526/1000)</f>
        <v>5.0999999999999997E-2</v>
      </c>
      <c r="K526" s="108">
        <f t="shared" ca="1" si="74"/>
        <v>3.8839505531533853</v>
      </c>
      <c r="L526" s="109">
        <f t="shared" ca="1" si="75"/>
        <v>2.9255555368259798</v>
      </c>
      <c r="M526" s="109">
        <f t="shared" ca="1" si="76"/>
        <v>3.9494999747150726E-2</v>
      </c>
      <c r="N526" s="110">
        <f t="shared" si="77"/>
        <v>4.4658198822924025</v>
      </c>
      <c r="O526" s="110">
        <f t="shared" si="78"/>
        <v>0.2239230480309202</v>
      </c>
      <c r="P526" s="111">
        <f ca="1">_xlfn.MAXIFS($S$4:$S$578,$B$4:$B$578,B526)</f>
        <v>305641.73996988434</v>
      </c>
      <c r="Q526" s="112">
        <f t="shared" ca="1" si="79"/>
        <v>0.9612747605954417</v>
      </c>
      <c r="S526" s="112">
        <f ca="1">IF(B525=0,0,IF(B526=B525,S525+M526/O526,M526/O526+1))</f>
        <v>288853.00897835236</v>
      </c>
    </row>
    <row r="527" spans="1:19" x14ac:dyDescent="0.25">
      <c r="A527" s="102">
        <v>524</v>
      </c>
      <c r="B527" s="102" t="str">
        <f>'Участки тепловых сетей'!B527</f>
        <v xml:space="preserve">Блочно-модульная котельная EMS-5600M (п. Сатис) </v>
      </c>
      <c r="C527" s="102" t="str">
        <f>'Участки тепловых сетей'!C527</f>
        <v>ТК5</v>
      </c>
      <c r="D527" s="102" t="str">
        <f>'Участки тепловых сетей'!D527</f>
        <v xml:space="preserve">ул. Мира, 24 </v>
      </c>
      <c r="E527" s="102">
        <f>IF('Участки тепловых сетей'!F527="Подземная канальная или подвальная",2,IF('Участки тепловых сетей'!F527="Подземная бесканальная",2,IF('Участки тепловых сетей'!F527="Надземная",1,0)))</f>
        <v>2</v>
      </c>
      <c r="F527" s="102">
        <f t="shared" si="72"/>
        <v>0.05</v>
      </c>
      <c r="G527" s="108">
        <f ca="1">IF(B527=0,0,YEAR(TODAY())-'Участки тепловых сетей'!E527)</f>
        <v>37</v>
      </c>
      <c r="H527" s="102">
        <f>IF(B527=0,0,'Участки тепловых сетей'!H527/1000)</f>
        <v>0.04</v>
      </c>
      <c r="I527" s="102">
        <f t="shared" si="73"/>
        <v>1</v>
      </c>
      <c r="J527" s="108">
        <f>IF(B527=0,0,'Участки тепловых сетей'!G527/1000)</f>
        <v>0.04</v>
      </c>
      <c r="K527" s="108">
        <f t="shared" ca="1" si="74"/>
        <v>3.179909761300916</v>
      </c>
      <c r="L527" s="109">
        <f t="shared" ca="1" si="75"/>
        <v>0.86616072845063563</v>
      </c>
      <c r="M527" s="109">
        <f t="shared" ca="1" si="76"/>
        <v>3.4646429138025424E-2</v>
      </c>
      <c r="N527" s="110">
        <f t="shared" si="77"/>
        <v>4.0723772341167406</v>
      </c>
      <c r="O527" s="110">
        <f t="shared" si="78"/>
        <v>0.24555681915280383</v>
      </c>
      <c r="P527" s="111">
        <f ca="1">_xlfn.MAXIFS($S$4:$S$578,$B$4:$B$578,B527)</f>
        <v>305641.73996988434</v>
      </c>
      <c r="Q527" s="112">
        <f t="shared" ca="1" si="79"/>
        <v>0.96594688656033734</v>
      </c>
      <c r="S527" s="112">
        <f ca="1">IF(B526=0,0,IF(B527=B526,S526+M527/O527,M527/O527+1))</f>
        <v>288853.15007168165</v>
      </c>
    </row>
    <row r="528" spans="1:19" x14ac:dyDescent="0.25">
      <c r="A528" s="102">
        <v>525</v>
      </c>
      <c r="B528" s="102" t="str">
        <f>'Участки тепловых сетей'!B528</f>
        <v xml:space="preserve">Блочно-модульная котельная EMS-5600M (п. Сатис) </v>
      </c>
      <c r="C528" s="102" t="str">
        <f>'Участки тепловых сетей'!C528</f>
        <v>ТК11</v>
      </c>
      <c r="D528" s="102" t="str">
        <f>'Участки тепловых сетей'!D528</f>
        <v xml:space="preserve">ул. Мира, 17 </v>
      </c>
      <c r="E528" s="102">
        <f>IF('Участки тепловых сетей'!F528="Подземная канальная или подвальная",2,IF('Участки тепловых сетей'!F528="Подземная бесканальная",2,IF('Участки тепловых сетей'!F528="Надземная",1,0)))</f>
        <v>2</v>
      </c>
      <c r="F528" s="102">
        <f t="shared" si="72"/>
        <v>0.05</v>
      </c>
      <c r="G528" s="108">
        <f ca="1">IF(B528=0,0,YEAR(TODAY())-'Участки тепловых сетей'!E528)</f>
        <v>35</v>
      </c>
      <c r="H528" s="102">
        <f>IF(B528=0,0,'Участки тепловых сетей'!H528/1000)</f>
        <v>0.02</v>
      </c>
      <c r="I528" s="102">
        <f t="shared" si="73"/>
        <v>1</v>
      </c>
      <c r="J528" s="108">
        <f>IF(B528=0,0,'Участки тепловых сетей'!G528/1000)</f>
        <v>0.04</v>
      </c>
      <c r="K528" s="108">
        <f t="shared" ca="1" si="74"/>
        <v>2.8773013380028654</v>
      </c>
      <c r="L528" s="109">
        <f t="shared" ca="1" si="75"/>
        <v>0.52523017883607825</v>
      </c>
      <c r="M528" s="109">
        <f t="shared" ca="1" si="76"/>
        <v>1.0504603576721566E-2</v>
      </c>
      <c r="N528" s="110">
        <f t="shared" si="77"/>
        <v>4.0723772341167406</v>
      </c>
      <c r="O528" s="110">
        <f t="shared" si="78"/>
        <v>0.24555681915280383</v>
      </c>
      <c r="P528" s="111">
        <f ca="1">_xlfn.MAXIFS($S$4:$S$578,$B$4:$B$578,B528)</f>
        <v>305641.73996988434</v>
      </c>
      <c r="Q528" s="112">
        <f t="shared" ca="1" si="79"/>
        <v>0.98955037708633276</v>
      </c>
      <c r="S528" s="112">
        <f ca="1">IF(B527=0,0,IF(B528=B527,S527+M528/O528,M528/O528+1))</f>
        <v>288853.1928503901</v>
      </c>
    </row>
    <row r="529" spans="1:19" x14ac:dyDescent="0.25">
      <c r="A529" s="102">
        <v>526</v>
      </c>
      <c r="B529" s="102" t="str">
        <f>'Участки тепловых сетей'!B529</f>
        <v xml:space="preserve">Блочно-модульная котельная EMS-5600M (п. Сатис) </v>
      </c>
      <c r="C529" s="102" t="str">
        <f>'Участки тепловых сетей'!C529</f>
        <v>ТК11</v>
      </c>
      <c r="D529" s="102" t="str">
        <f>'Участки тепловых сетей'!D529</f>
        <v xml:space="preserve">ул. Мира, 8 </v>
      </c>
      <c r="E529" s="102">
        <f>IF('Участки тепловых сетей'!F529="Подземная канальная или подвальная",2,IF('Участки тепловых сетей'!F529="Подземная бесканальная",2,IF('Участки тепловых сетей'!F529="Надземная",1,0)))</f>
        <v>2</v>
      </c>
      <c r="F529" s="102">
        <f t="shared" si="72"/>
        <v>0.05</v>
      </c>
      <c r="G529" s="108">
        <f ca="1">IF(B529=0,0,YEAR(TODAY())-'Участки тепловых сетей'!E529)</f>
        <v>35</v>
      </c>
      <c r="H529" s="102">
        <f>IF(B529=0,0,'Участки тепловых сетей'!H529/1000)</f>
        <v>0.03</v>
      </c>
      <c r="I529" s="102">
        <f t="shared" si="73"/>
        <v>1</v>
      </c>
      <c r="J529" s="108">
        <f>IF(B529=0,0,'Участки тепловых сетей'!G529/1000)</f>
        <v>0.04</v>
      </c>
      <c r="K529" s="108">
        <f t="shared" ca="1" si="74"/>
        <v>2.8773013380028654</v>
      </c>
      <c r="L529" s="109">
        <f t="shared" ca="1" si="75"/>
        <v>0.52523017883607825</v>
      </c>
      <c r="M529" s="109">
        <f t="shared" ca="1" si="76"/>
        <v>1.5756905365082348E-2</v>
      </c>
      <c r="N529" s="110">
        <f t="shared" si="77"/>
        <v>4.0723772341167406</v>
      </c>
      <c r="O529" s="110">
        <f t="shared" si="78"/>
        <v>0.24555681915280383</v>
      </c>
      <c r="P529" s="111">
        <f ca="1">_xlfn.MAXIFS($S$4:$S$578,$B$4:$B$578,B529)</f>
        <v>305641.73996988434</v>
      </c>
      <c r="Q529" s="112">
        <f t="shared" ca="1" si="79"/>
        <v>0.98436658520772558</v>
      </c>
      <c r="S529" s="112">
        <f ca="1">IF(B528=0,0,IF(B529=B528,S528+M529/O529,M529/O529+1))</f>
        <v>288853.2570184528</v>
      </c>
    </row>
    <row r="530" spans="1:19" x14ac:dyDescent="0.25">
      <c r="A530" s="102">
        <v>527</v>
      </c>
      <c r="B530" s="102" t="str">
        <f>'Участки тепловых сетей'!B530</f>
        <v xml:space="preserve">Блочно-модульная котельная EMS-5600M (п. Сатис) </v>
      </c>
      <c r="C530" s="102" t="str">
        <f>'Участки тепловых сетей'!C530</f>
        <v>ТК14</v>
      </c>
      <c r="D530" s="102" t="str">
        <f>'Участки тепловых сетей'!D530</f>
        <v xml:space="preserve">ул. Октябрьская, 11 </v>
      </c>
      <c r="E530" s="102">
        <f>IF('Участки тепловых сетей'!F530="Подземная канальная или подвальная",2,IF('Участки тепловых сетей'!F530="Подземная бесканальная",2,IF('Участки тепловых сетей'!F530="Надземная",1,0)))</f>
        <v>2</v>
      </c>
      <c r="F530" s="102">
        <f t="shared" si="72"/>
        <v>0.05</v>
      </c>
      <c r="G530" s="108">
        <f ca="1">IF(B530=0,0,YEAR(TODAY())-'Участки тепловых сетей'!E530)</f>
        <v>37</v>
      </c>
      <c r="H530" s="102">
        <f>IF(B530=0,0,'Участки тепловых сетей'!H530/1000)</f>
        <v>5.6000000000000001E-2</v>
      </c>
      <c r="I530" s="102">
        <f t="shared" si="73"/>
        <v>1</v>
      </c>
      <c r="J530" s="108">
        <f>IF(B530=0,0,'Участки тепловых сетей'!G530/1000)</f>
        <v>0.04</v>
      </c>
      <c r="K530" s="108">
        <f t="shared" ca="1" si="74"/>
        <v>3.179909761300916</v>
      </c>
      <c r="L530" s="109">
        <f t="shared" ca="1" si="75"/>
        <v>0.86616072845063563</v>
      </c>
      <c r="M530" s="109">
        <f t="shared" ca="1" si="76"/>
        <v>4.8505000793235595E-2</v>
      </c>
      <c r="N530" s="110">
        <f t="shared" si="77"/>
        <v>4.0723772341167406</v>
      </c>
      <c r="O530" s="110">
        <f t="shared" si="78"/>
        <v>0.24555681915280383</v>
      </c>
      <c r="P530" s="111">
        <f ca="1">_xlfn.MAXIFS($S$4:$S$578,$B$4:$B$578,B530)</f>
        <v>305641.73996988434</v>
      </c>
      <c r="Q530" s="112">
        <f t="shared" ca="1" si="79"/>
        <v>0.95265257527536862</v>
      </c>
      <c r="S530" s="112">
        <f ca="1">IF(B529=0,0,IF(B530=B529,S529+M530/O530,M530/O530+1))</f>
        <v>288853.45454911375</v>
      </c>
    </row>
    <row r="531" spans="1:19" x14ac:dyDescent="0.25">
      <c r="A531" s="102">
        <v>528</v>
      </c>
      <c r="B531" s="102" t="str">
        <f>'Участки тепловых сетей'!B531</f>
        <v xml:space="preserve">Блочно-модульная котельная EMS-5600M (п. Сатис) </v>
      </c>
      <c r="C531" s="102" t="str">
        <f>'Участки тепловых сетей'!C531</f>
        <v>ГрОт-Октябрьская, 4</v>
      </c>
      <c r="D531" s="102" t="str">
        <f>'Участки тепловых сетей'!D531</f>
        <v xml:space="preserve">ГрОт-Октябрьская, 6 </v>
      </c>
      <c r="E531" s="102">
        <f>IF('Участки тепловых сетей'!F531="Подземная канальная или подвальная",2,IF('Участки тепловых сетей'!F531="Подземная бесканальная",2,IF('Участки тепловых сетей'!F531="Надземная",1,0)))</f>
        <v>2</v>
      </c>
      <c r="F531" s="102">
        <f t="shared" si="72"/>
        <v>0.05</v>
      </c>
      <c r="G531" s="108">
        <f ca="1">IF(B531=0,0,YEAR(TODAY())-'Участки тепловых сетей'!E531)</f>
        <v>40</v>
      </c>
      <c r="H531" s="102">
        <f>IF(B531=0,0,'Участки тепловых сетей'!H531/1000)</f>
        <v>1.4E-2</v>
      </c>
      <c r="I531" s="102">
        <f t="shared" si="73"/>
        <v>1</v>
      </c>
      <c r="J531" s="108">
        <f>IF(B531=0,0,'Участки тепловых сетей'!G531/1000)</f>
        <v>0.04</v>
      </c>
      <c r="K531" s="108">
        <f t="shared" ca="1" si="74"/>
        <v>3.6945280494653252</v>
      </c>
      <c r="L531" s="109">
        <f t="shared" ca="1" si="75"/>
        <v>2.095258149076467</v>
      </c>
      <c r="M531" s="109">
        <f t="shared" ca="1" si="76"/>
        <v>2.9333614087070539E-2</v>
      </c>
      <c r="N531" s="110">
        <f t="shared" si="77"/>
        <v>4.0723772341167406</v>
      </c>
      <c r="O531" s="110">
        <f t="shared" si="78"/>
        <v>0.24555681915280383</v>
      </c>
      <c r="P531" s="111">
        <f ca="1">_xlfn.MAXIFS($S$4:$S$578,$B$4:$B$578,B531)</f>
        <v>305641.73996988434</v>
      </c>
      <c r="Q531" s="112">
        <f t="shared" ca="1" si="79"/>
        <v>0.97109244030216468</v>
      </c>
      <c r="S531" s="112">
        <f ca="1">IF(B530=0,0,IF(B531=B530,S530+M531/O531,M531/O531+1))</f>
        <v>288853.57400665595</v>
      </c>
    </row>
    <row r="532" spans="1:19" x14ac:dyDescent="0.25">
      <c r="A532" s="102">
        <v>529</v>
      </c>
      <c r="B532" s="102" t="str">
        <f>'Участки тепловых сетей'!B532</f>
        <v xml:space="preserve">Блочно-модульная котельная EMS-5600M (п. Сатис) </v>
      </c>
      <c r="C532" s="102" t="str">
        <f>'Участки тепловых сетей'!C532</f>
        <v>ГрОт-Октябрьская, 6</v>
      </c>
      <c r="D532" s="102" t="str">
        <f>'Участки тепловых сетей'!D532</f>
        <v xml:space="preserve">УТ14 </v>
      </c>
      <c r="E532" s="102">
        <f>IF('Участки тепловых сетей'!F532="Подземная канальная или подвальная",2,IF('Участки тепловых сетей'!F532="Подземная бесканальная",2,IF('Участки тепловых сетей'!F532="Надземная",1,0)))</f>
        <v>2</v>
      </c>
      <c r="F532" s="102">
        <f t="shared" si="72"/>
        <v>0.05</v>
      </c>
      <c r="G532" s="108">
        <f ca="1">IF(B532=0,0,YEAR(TODAY())-'Участки тепловых сетей'!E532)</f>
        <v>39</v>
      </c>
      <c r="H532" s="102">
        <f>IF(B532=0,0,'Участки тепловых сетей'!H532/1000)</f>
        <v>0.125</v>
      </c>
      <c r="I532" s="102">
        <f t="shared" si="73"/>
        <v>1</v>
      </c>
      <c r="J532" s="108">
        <f>IF(B532=0,0,'Участки тепловых сетей'!G532/1000)</f>
        <v>0.04</v>
      </c>
      <c r="K532" s="108">
        <f t="shared" ca="1" si="74"/>
        <v>3.5143437902946464</v>
      </c>
      <c r="L532" s="109">
        <f t="shared" ca="1" si="75"/>
        <v>1.5314740018877633</v>
      </c>
      <c r="M532" s="109">
        <f t="shared" ca="1" si="76"/>
        <v>0.19143425023597041</v>
      </c>
      <c r="N532" s="110">
        <f t="shared" si="77"/>
        <v>4.0723772341167406</v>
      </c>
      <c r="O532" s="110">
        <f t="shared" si="78"/>
        <v>0.24555681915280383</v>
      </c>
      <c r="P532" s="111">
        <f ca="1">_xlfn.MAXIFS($S$4:$S$578,$B$4:$B$578,B532)</f>
        <v>305641.73996988434</v>
      </c>
      <c r="Q532" s="112">
        <f t="shared" ca="1" si="79"/>
        <v>0.82577391776183329</v>
      </c>
      <c r="S532" s="112">
        <f ca="1">IF(B531=0,0,IF(B532=B531,S531+M532/O532,M532/O532+1))</f>
        <v>288854.35359913844</v>
      </c>
    </row>
    <row r="533" spans="1:19" x14ac:dyDescent="0.25">
      <c r="A533" s="102">
        <v>530</v>
      </c>
      <c r="B533" s="102" t="str">
        <f>'Участки тепловых сетей'!B533</f>
        <v xml:space="preserve">Блочно-модульная котельная EMS-5600M (п. Сатис) </v>
      </c>
      <c r="C533" s="102" t="str">
        <f>'Участки тепловых сетей'!C533</f>
        <v>УТ14</v>
      </c>
      <c r="D533" s="102" t="str">
        <f>'Участки тепловых сетей'!D533</f>
        <v xml:space="preserve">ул. Октябрьская, 10А </v>
      </c>
      <c r="E533" s="102">
        <f>IF('Участки тепловых сетей'!F533="Подземная канальная или подвальная",2,IF('Участки тепловых сетей'!F533="Подземная бесканальная",2,IF('Участки тепловых сетей'!F533="Надземная",1,0)))</f>
        <v>2</v>
      </c>
      <c r="F533" s="102">
        <f t="shared" si="72"/>
        <v>0.05</v>
      </c>
      <c r="G533" s="108">
        <f ca="1">IF(B533=0,0,YEAR(TODAY())-'Участки тепловых сетей'!E533)</f>
        <v>39</v>
      </c>
      <c r="H533" s="102">
        <f>IF(B533=0,0,'Участки тепловых сетей'!H533/1000)</f>
        <v>7.0000000000000001E-3</v>
      </c>
      <c r="I533" s="102">
        <f t="shared" si="73"/>
        <v>1</v>
      </c>
      <c r="J533" s="108">
        <f>IF(B533=0,0,'Участки тепловых сетей'!G533/1000)</f>
        <v>0.04</v>
      </c>
      <c r="K533" s="108">
        <f t="shared" ca="1" si="74"/>
        <v>3.5143437902946464</v>
      </c>
      <c r="L533" s="109">
        <f t="shared" ca="1" si="75"/>
        <v>1.5314740018877633</v>
      </c>
      <c r="M533" s="109">
        <f t="shared" ca="1" si="76"/>
        <v>1.0720318013214342E-2</v>
      </c>
      <c r="N533" s="110">
        <f t="shared" si="77"/>
        <v>4.0723772341167406</v>
      </c>
      <c r="O533" s="110">
        <f t="shared" si="78"/>
        <v>0.24555681915280383</v>
      </c>
      <c r="P533" s="111">
        <f ca="1">_xlfn.MAXIFS($S$4:$S$578,$B$4:$B$578,B533)</f>
        <v>305641.73996988434</v>
      </c>
      <c r="Q533" s="112">
        <f t="shared" ca="1" si="79"/>
        <v>0.98933693980593729</v>
      </c>
      <c r="S533" s="112">
        <f ca="1">IF(B532=0,0,IF(B533=B532,S532+M533/O533,M533/O533+1))</f>
        <v>288854.39725631743</v>
      </c>
    </row>
    <row r="534" spans="1:19" x14ac:dyDescent="0.25">
      <c r="A534" s="102">
        <v>531</v>
      </c>
      <c r="B534" s="102" t="str">
        <f>'Участки тепловых сетей'!B534</f>
        <v xml:space="preserve">Блочно-модульная котельная EMS-5600M (п. Сатис) </v>
      </c>
      <c r="C534" s="102" t="str">
        <f>'Участки тепловых сетей'!C534</f>
        <v>ГрОт-Советская, 3</v>
      </c>
      <c r="D534" s="102" t="str">
        <f>'Участки тепловых сетей'!D534</f>
        <v xml:space="preserve">ул. Советская, 3А </v>
      </c>
      <c r="E534" s="102">
        <f>IF('Участки тепловых сетей'!F534="Подземная канальная или подвальная",2,IF('Участки тепловых сетей'!F534="Подземная бесканальная",2,IF('Участки тепловых сетей'!F534="Надземная",1,0)))</f>
        <v>2</v>
      </c>
      <c r="F534" s="102">
        <f t="shared" si="72"/>
        <v>0.05</v>
      </c>
      <c r="G534" s="108">
        <f ca="1">IF(B534=0,0,YEAR(TODAY())-'Участки тепловых сетей'!E534)</f>
        <v>45</v>
      </c>
      <c r="H534" s="102">
        <f>IF(B534=0,0,'Участки тепловых сетей'!H534/1000)</f>
        <v>2.3E-2</v>
      </c>
      <c r="I534" s="102">
        <f t="shared" si="73"/>
        <v>1</v>
      </c>
      <c r="J534" s="108">
        <f>IF(B534=0,0,'Участки тепловых сетей'!G534/1000)</f>
        <v>0.04</v>
      </c>
      <c r="K534" s="108">
        <f t="shared" ca="1" si="74"/>
        <v>4.7438679181792631</v>
      </c>
      <c r="L534" s="109">
        <f t="shared" ca="1" si="75"/>
        <v>13.947982005444068</v>
      </c>
      <c r="M534" s="109">
        <f t="shared" ca="1" si="76"/>
        <v>0.32080358612521354</v>
      </c>
      <c r="N534" s="110">
        <f t="shared" si="77"/>
        <v>4.0723772341167406</v>
      </c>
      <c r="O534" s="110">
        <f t="shared" si="78"/>
        <v>0.24555681915280383</v>
      </c>
      <c r="P534" s="111">
        <f ca="1">_xlfn.MAXIFS($S$4:$S$578,$B$4:$B$578,B534)</f>
        <v>305641.73996988434</v>
      </c>
      <c r="Q534" s="112">
        <f t="shared" ca="1" si="79"/>
        <v>0.72556574817548236</v>
      </c>
      <c r="S534" s="112">
        <f ca="1">IF(B533=0,0,IF(B534=B533,S533+M534/O534,M534/O534+1))</f>
        <v>288855.70368953818</v>
      </c>
    </row>
    <row r="535" spans="1:19" x14ac:dyDescent="0.25">
      <c r="A535" s="102">
        <v>532</v>
      </c>
      <c r="B535" s="102" t="str">
        <f>'Участки тепловых сетей'!B535</f>
        <v xml:space="preserve">Блочно-модульная котельная EMS-5600M (п. Сатис) </v>
      </c>
      <c r="C535" s="102" t="str">
        <f>'Участки тепловых сетей'!C535</f>
        <v>ТК33</v>
      </c>
      <c r="D535" s="102" t="str">
        <f>'Участки тепловых сетей'!D535</f>
        <v xml:space="preserve">ул. Гаражная, 1 </v>
      </c>
      <c r="E535" s="102">
        <f>IF('Участки тепловых сетей'!F535="Подземная канальная или подвальная",2,IF('Участки тепловых сетей'!F535="Подземная бесканальная",2,IF('Участки тепловых сетей'!F535="Надземная",1,0)))</f>
        <v>2</v>
      </c>
      <c r="F535" s="102">
        <f t="shared" si="72"/>
        <v>0.05</v>
      </c>
      <c r="G535" s="108">
        <f ca="1">IF(B535=0,0,YEAR(TODAY())-'Участки тепловых сетей'!E535)</f>
        <v>35</v>
      </c>
      <c r="H535" s="102">
        <f>IF(B535=0,0,'Участки тепловых сетей'!H535/1000)</f>
        <v>1.2E-2</v>
      </c>
      <c r="I535" s="102">
        <f t="shared" si="73"/>
        <v>1</v>
      </c>
      <c r="J535" s="108">
        <f>IF(B535=0,0,'Участки тепловых сетей'!G535/1000)</f>
        <v>0.04</v>
      </c>
      <c r="K535" s="108">
        <f t="shared" ca="1" si="74"/>
        <v>2.8773013380028654</v>
      </c>
      <c r="L535" s="109">
        <f t="shared" ca="1" si="75"/>
        <v>0.52523017883607825</v>
      </c>
      <c r="M535" s="109">
        <f t="shared" ca="1" si="76"/>
        <v>6.3027621460329392E-3</v>
      </c>
      <c r="N535" s="110">
        <f t="shared" si="77"/>
        <v>4.0723772341167406</v>
      </c>
      <c r="O535" s="110">
        <f t="shared" si="78"/>
        <v>0.24555681915280383</v>
      </c>
      <c r="P535" s="111">
        <f ca="1">_xlfn.MAXIFS($S$4:$S$578,$B$4:$B$578,B535)</f>
        <v>305641.73996988434</v>
      </c>
      <c r="Q535" s="112">
        <f t="shared" ca="1" si="79"/>
        <v>0.99371705859563264</v>
      </c>
      <c r="S535" s="112">
        <f ca="1">IF(B534=0,0,IF(B535=B534,S534+M535/O535,M535/O535+1))</f>
        <v>288855.72935676324</v>
      </c>
    </row>
    <row r="536" spans="1:19" x14ac:dyDescent="0.25">
      <c r="A536" s="102">
        <v>533</v>
      </c>
      <c r="B536" s="102" t="str">
        <f>'Участки тепловых сетей'!B536</f>
        <v xml:space="preserve">Блочно-модульная котельная EMS-5600M (п. Сатис) </v>
      </c>
      <c r="C536" s="102" t="str">
        <f>'Участки тепловых сетей'!C536</f>
        <v>ТК40</v>
      </c>
      <c r="D536" s="102" t="str">
        <f>'Участки тепловых сетей'!D536</f>
        <v xml:space="preserve">ул. Первомайская, 37 </v>
      </c>
      <c r="E536" s="102">
        <f>IF('Участки тепловых сетей'!F536="Подземная канальная или подвальная",2,IF('Участки тепловых сетей'!F536="Подземная бесканальная",2,IF('Участки тепловых сетей'!F536="Надземная",1,0)))</f>
        <v>2</v>
      </c>
      <c r="F536" s="102">
        <f t="shared" si="72"/>
        <v>0.05</v>
      </c>
      <c r="G536" s="108">
        <f ca="1">IF(B536=0,0,YEAR(TODAY())-'Участки тепловых сетей'!E536)</f>
        <v>43</v>
      </c>
      <c r="H536" s="102">
        <f>IF(B536=0,0,'Участки тепловых сетей'!H536/1000)</f>
        <v>0.03</v>
      </c>
      <c r="I536" s="102">
        <f t="shared" si="73"/>
        <v>1</v>
      </c>
      <c r="J536" s="108">
        <f>IF(B536=0,0,'Участки тепловых сетей'!G536/1000)</f>
        <v>0.04</v>
      </c>
      <c r="K536" s="108">
        <f t="shared" ca="1" si="74"/>
        <v>4.2924291985889464</v>
      </c>
      <c r="L536" s="109">
        <f t="shared" ca="1" si="75"/>
        <v>6.0900385800320809</v>
      </c>
      <c r="M536" s="109">
        <f t="shared" ca="1" si="76"/>
        <v>0.18270115740096243</v>
      </c>
      <c r="N536" s="110">
        <f t="shared" si="77"/>
        <v>4.0723772341167406</v>
      </c>
      <c r="O536" s="110">
        <f t="shared" si="78"/>
        <v>0.24555681915280383</v>
      </c>
      <c r="P536" s="111">
        <f ca="1">_xlfn.MAXIFS($S$4:$S$578,$B$4:$B$578,B536)</f>
        <v>305641.73996988434</v>
      </c>
      <c r="Q536" s="112">
        <f t="shared" ca="1" si="79"/>
        <v>0.83301705952682248</v>
      </c>
      <c r="S536" s="112">
        <f ca="1">IF(B535=0,0,IF(B536=B535,S535+M536/O536,M536/O536+1))</f>
        <v>288856.47338479728</v>
      </c>
    </row>
    <row r="537" spans="1:19" x14ac:dyDescent="0.25">
      <c r="A537" s="102">
        <v>534</v>
      </c>
      <c r="B537" s="102" t="str">
        <f>'Участки тепловых сетей'!B537</f>
        <v xml:space="preserve">Блочно-модульная котельная EMS-5600M (п. Сатис) </v>
      </c>
      <c r="C537" s="102" t="str">
        <f>'Участки тепловых сетей'!C537</f>
        <v>ТК40.1</v>
      </c>
      <c r="D537" s="102" t="str">
        <f>'Участки тепловых сетей'!D537</f>
        <v xml:space="preserve">ул. Первомайская, 35 </v>
      </c>
      <c r="E537" s="102">
        <f>IF('Участки тепловых сетей'!F537="Подземная канальная или подвальная",2,IF('Участки тепловых сетей'!F537="Подземная бесканальная",2,IF('Участки тепловых сетей'!F537="Надземная",1,0)))</f>
        <v>2</v>
      </c>
      <c r="F537" s="102">
        <f t="shared" si="72"/>
        <v>0.05</v>
      </c>
      <c r="G537" s="108">
        <f ca="1">IF(B537=0,0,YEAR(TODAY())-'Участки тепловых сетей'!E537)</f>
        <v>46</v>
      </c>
      <c r="H537" s="102">
        <f>IF(B537=0,0,'Участки тепловых сетей'!H537/1000)</f>
        <v>1.4E-2</v>
      </c>
      <c r="I537" s="102">
        <f t="shared" si="73"/>
        <v>1</v>
      </c>
      <c r="J537" s="108">
        <f>IF(B537=0,0,'Участки тепловых сетей'!G537/1000)</f>
        <v>0.04</v>
      </c>
      <c r="K537" s="108">
        <f t="shared" ca="1" si="74"/>
        <v>4.9870912274073591</v>
      </c>
      <c r="L537" s="109">
        <f t="shared" ca="1" si="75"/>
        <v>21.950577009860076</v>
      </c>
      <c r="M537" s="109">
        <f t="shared" ca="1" si="76"/>
        <v>0.30730807813804106</v>
      </c>
      <c r="N537" s="110">
        <f t="shared" si="77"/>
        <v>4.0723772341167406</v>
      </c>
      <c r="O537" s="110">
        <f t="shared" si="78"/>
        <v>0.24555681915280383</v>
      </c>
      <c r="P537" s="111">
        <f ca="1">_xlfn.MAXIFS($S$4:$S$578,$B$4:$B$578,B537)</f>
        <v>305641.73996988434</v>
      </c>
      <c r="Q537" s="112">
        <f t="shared" ca="1" si="79"/>
        <v>0.73542399794737823</v>
      </c>
      <c r="S537" s="112">
        <f ca="1">IF(B536=0,0,IF(B537=B536,S536+M537/O537,M537/O537+1))</f>
        <v>288857.72485921858</v>
      </c>
    </row>
    <row r="538" spans="1:19" x14ac:dyDescent="0.25">
      <c r="A538" s="102">
        <v>535</v>
      </c>
      <c r="B538" s="102" t="str">
        <f>'Участки тепловых сетей'!B538</f>
        <v xml:space="preserve">Блочно-модульная котельная EMS-5600M (п. Сатис) </v>
      </c>
      <c r="C538" s="102" t="str">
        <f>'Участки тепловых сетей'!C538</f>
        <v>ТК40.1</v>
      </c>
      <c r="D538" s="102" t="str">
        <f>'Участки тепловых сетей'!D538</f>
        <v xml:space="preserve">ТК40.2 </v>
      </c>
      <c r="E538" s="102">
        <f>IF('Участки тепловых сетей'!F538="Подземная канальная или подвальная",2,IF('Участки тепловых сетей'!F538="Подземная бесканальная",2,IF('Участки тепловых сетей'!F538="Надземная",1,0)))</f>
        <v>2</v>
      </c>
      <c r="F538" s="102">
        <f t="shared" si="72"/>
        <v>0.05</v>
      </c>
      <c r="G538" s="108">
        <f ca="1">IF(B538=0,0,YEAR(TODAY())-'Участки тепловых сетей'!E538)</f>
        <v>29</v>
      </c>
      <c r="H538" s="102">
        <f>IF(B538=0,0,'Участки тепловых сетей'!H538/1000)</f>
        <v>0.02</v>
      </c>
      <c r="I538" s="102">
        <f t="shared" si="73"/>
        <v>1</v>
      </c>
      <c r="J538" s="108">
        <f>IF(B538=0,0,'Участки тепловых сетей'!G538/1000)</f>
        <v>0.04</v>
      </c>
      <c r="K538" s="108">
        <f t="shared" ca="1" si="74"/>
        <v>2.1315572575844084</v>
      </c>
      <c r="L538" s="109">
        <f t="shared" ca="1" si="75"/>
        <v>0.16680144735912394</v>
      </c>
      <c r="M538" s="109">
        <f t="shared" ca="1" si="76"/>
        <v>3.3360289471824791E-3</v>
      </c>
      <c r="N538" s="110">
        <f t="shared" si="77"/>
        <v>4.0723772341167406</v>
      </c>
      <c r="O538" s="110">
        <f t="shared" si="78"/>
        <v>0.24555681915280383</v>
      </c>
      <c r="P538" s="111">
        <f ca="1">_xlfn.MAXIFS($S$4:$S$578,$B$4:$B$578,B538)</f>
        <v>305641.73996988434</v>
      </c>
      <c r="Q538" s="112">
        <f t="shared" ca="1" si="79"/>
        <v>0.99666952941471576</v>
      </c>
      <c r="S538" s="112">
        <f ca="1">IF(B537=0,0,IF(B538=B537,S537+M538/O538,M538/O538+1))</f>
        <v>288857.73844478693</v>
      </c>
    </row>
    <row r="539" spans="1:19" x14ac:dyDescent="0.25">
      <c r="A539" s="102">
        <v>536</v>
      </c>
      <c r="B539" s="102" t="str">
        <f>'Участки тепловых сетей'!B539</f>
        <v xml:space="preserve">Блочно-модульная котельная EMS-5600M (п. Сатис) </v>
      </c>
      <c r="C539" s="102" t="str">
        <f>'Участки тепловых сетей'!C539</f>
        <v>ТК42</v>
      </c>
      <c r="D539" s="102" t="str">
        <f>'Участки тепловых сетей'!D539</f>
        <v xml:space="preserve">ул. Первомайская, 35Б </v>
      </c>
      <c r="E539" s="102">
        <f>IF('Участки тепловых сетей'!F539="Подземная канальная или подвальная",2,IF('Участки тепловых сетей'!F539="Подземная бесканальная",2,IF('Участки тепловых сетей'!F539="Надземная",1,0)))</f>
        <v>2</v>
      </c>
      <c r="F539" s="102">
        <f t="shared" si="72"/>
        <v>0.05</v>
      </c>
      <c r="G539" s="108">
        <f ca="1">IF(B539=0,0,YEAR(TODAY())-'Участки тепловых сетей'!E539)</f>
        <v>29</v>
      </c>
      <c r="H539" s="102">
        <f>IF(B539=0,0,'Участки тепловых сетей'!H539/1000)</f>
        <v>1.2E-2</v>
      </c>
      <c r="I539" s="102">
        <f t="shared" si="73"/>
        <v>1</v>
      </c>
      <c r="J539" s="108">
        <f>IF(B539=0,0,'Участки тепловых сетей'!G539/1000)</f>
        <v>0.04</v>
      </c>
      <c r="K539" s="108">
        <f t="shared" ca="1" si="74"/>
        <v>2.1315572575844084</v>
      </c>
      <c r="L539" s="109">
        <f t="shared" ca="1" si="75"/>
        <v>0.16680144735912394</v>
      </c>
      <c r="M539" s="109">
        <f t="shared" ca="1" si="76"/>
        <v>2.0016173683094873E-3</v>
      </c>
      <c r="N539" s="110">
        <f t="shared" si="77"/>
        <v>4.0723772341167406</v>
      </c>
      <c r="O539" s="110">
        <f t="shared" si="78"/>
        <v>0.24555681915280383</v>
      </c>
      <c r="P539" s="111">
        <f ca="1">_xlfn.MAXIFS($S$4:$S$578,$B$4:$B$578,B539)</f>
        <v>305641.73996988434</v>
      </c>
      <c r="Q539" s="112">
        <f t="shared" ca="1" si="79"/>
        <v>0.99800038453183293</v>
      </c>
      <c r="S539" s="112">
        <f ca="1">IF(B538=0,0,IF(B539=B538,S538+M539/O539,M539/O539+1))</f>
        <v>288857.74659612792</v>
      </c>
    </row>
    <row r="540" spans="1:19" x14ac:dyDescent="0.25">
      <c r="A540" s="102">
        <v>537</v>
      </c>
      <c r="B540" s="102" t="str">
        <f>'Участки тепловых сетей'!B540</f>
        <v xml:space="preserve">Блочно-модульная котельная EMS-5600M (п. Сатис) </v>
      </c>
      <c r="C540" s="102" t="str">
        <f>'Участки тепловых сетей'!C540</f>
        <v>ТК24</v>
      </c>
      <c r="D540" s="102" t="str">
        <f>'Участки тепловых сетей'!D540</f>
        <v xml:space="preserve">ул. Первомайская, 41 </v>
      </c>
      <c r="E540" s="102">
        <f>IF('Участки тепловых сетей'!F540="Подземная канальная или подвальная",2,IF('Участки тепловых сетей'!F540="Подземная бесканальная",2,IF('Участки тепловых сетей'!F540="Надземная",1,0)))</f>
        <v>2</v>
      </c>
      <c r="F540" s="102">
        <f t="shared" si="72"/>
        <v>0.05</v>
      </c>
      <c r="G540" s="108">
        <f ca="1">IF(B540=0,0,YEAR(TODAY())-'Участки тепловых сетей'!E540)</f>
        <v>42</v>
      </c>
      <c r="H540" s="102">
        <f>IF(B540=0,0,'Участки тепловых сетей'!H540/1000)</f>
        <v>2.8000000000000001E-2</v>
      </c>
      <c r="I540" s="102">
        <f t="shared" si="73"/>
        <v>1</v>
      </c>
      <c r="J540" s="108">
        <f>IF(B540=0,0,'Участки тепловых сетей'!G540/1000)</f>
        <v>0.04</v>
      </c>
      <c r="K540" s="108">
        <f t="shared" ca="1" si="74"/>
        <v>4.0830849562838258</v>
      </c>
      <c r="L540" s="109">
        <f t="shared" ca="1" si="75"/>
        <v>4.1735009392570541</v>
      </c>
      <c r="M540" s="109">
        <f t="shared" ca="1" si="76"/>
        <v>0.11685802629919752</v>
      </c>
      <c r="N540" s="110">
        <f t="shared" si="77"/>
        <v>4.0723772341167406</v>
      </c>
      <c r="O540" s="110">
        <f t="shared" si="78"/>
        <v>0.24555681915280383</v>
      </c>
      <c r="P540" s="111">
        <f ca="1">_xlfn.MAXIFS($S$4:$S$578,$B$4:$B$578,B540)</f>
        <v>305641.73996988434</v>
      </c>
      <c r="Q540" s="112">
        <f t="shared" ca="1" si="79"/>
        <v>0.88971149983136422</v>
      </c>
      <c r="S540" s="112">
        <f ca="1">IF(B539=0,0,IF(B540=B539,S539+M540/O540,M540/O540+1))</f>
        <v>288858.22248609387</v>
      </c>
    </row>
    <row r="541" spans="1:19" x14ac:dyDescent="0.25">
      <c r="A541" s="102">
        <v>538</v>
      </c>
      <c r="B541" s="102" t="str">
        <f>'Участки тепловых сетей'!B541</f>
        <v xml:space="preserve">Блочно-модульная котельная EMS-5600M (п. Сатис) </v>
      </c>
      <c r="C541" s="102" t="str">
        <f>'Участки тепловых сетей'!C541</f>
        <v>ТК23</v>
      </c>
      <c r="D541" s="102" t="str">
        <f>'Участки тепловых сетей'!D541</f>
        <v xml:space="preserve">ул. Первомайская, 41В </v>
      </c>
      <c r="E541" s="102">
        <f>IF('Участки тепловых сетей'!F541="Подземная канальная или подвальная",2,IF('Участки тепловых сетей'!F541="Подземная бесканальная",2,IF('Участки тепловых сетей'!F541="Надземная",1,0)))</f>
        <v>2</v>
      </c>
      <c r="F541" s="102">
        <f t="shared" si="72"/>
        <v>0.05</v>
      </c>
      <c r="G541" s="108">
        <f ca="1">IF(B541=0,0,YEAR(TODAY())-'Участки тепловых сетей'!E541)</f>
        <v>42</v>
      </c>
      <c r="H541" s="102">
        <f>IF(B541=0,0,'Участки тепловых сетей'!H541/1000)</f>
        <v>0.06</v>
      </c>
      <c r="I541" s="102">
        <f t="shared" si="73"/>
        <v>1</v>
      </c>
      <c r="J541" s="108">
        <f>IF(B541=0,0,'Участки тепловых сетей'!G541/1000)</f>
        <v>0.04</v>
      </c>
      <c r="K541" s="108">
        <f t="shared" ca="1" si="74"/>
        <v>4.0830849562838258</v>
      </c>
      <c r="L541" s="109">
        <f t="shared" ca="1" si="75"/>
        <v>4.1735009392570541</v>
      </c>
      <c r="M541" s="109">
        <f t="shared" ca="1" si="76"/>
        <v>0.25041005635542324</v>
      </c>
      <c r="N541" s="110">
        <f t="shared" si="77"/>
        <v>4.0723772341167406</v>
      </c>
      <c r="O541" s="110">
        <f t="shared" si="78"/>
        <v>0.24555681915280383</v>
      </c>
      <c r="P541" s="111">
        <f ca="1">_xlfn.MAXIFS($S$4:$S$578,$B$4:$B$578,B541)</f>
        <v>305641.73996988434</v>
      </c>
      <c r="Q541" s="112">
        <f t="shared" ca="1" si="79"/>
        <v>0.77848149632795094</v>
      </c>
      <c r="S541" s="112">
        <f ca="1">IF(B540=0,0,IF(B541=B540,S540+M541/O541,M541/O541+1))</f>
        <v>288859.24225030659</v>
      </c>
    </row>
    <row r="542" spans="1:19" x14ac:dyDescent="0.25">
      <c r="A542" s="102">
        <v>539</v>
      </c>
      <c r="B542" s="102" t="str">
        <f>'Участки тепловых сетей'!B542</f>
        <v xml:space="preserve">Блочно-модульная котельная EMS-5600M (п. Сатис) </v>
      </c>
      <c r="C542" s="102" t="str">
        <f>'Участки тепловых сетей'!C542</f>
        <v>ТК27</v>
      </c>
      <c r="D542" s="102" t="str">
        <f>'Участки тепловых сетей'!D542</f>
        <v xml:space="preserve">ул. Первомайская, 20 </v>
      </c>
      <c r="E542" s="102">
        <f>IF('Участки тепловых сетей'!F542="Подземная канальная или подвальная",2,IF('Участки тепловых сетей'!F542="Подземная бесканальная",2,IF('Участки тепловых сетей'!F542="Надземная",1,0)))</f>
        <v>2</v>
      </c>
      <c r="F542" s="102">
        <f t="shared" si="72"/>
        <v>0.05</v>
      </c>
      <c r="G542" s="108">
        <f ca="1">IF(B542=0,0,YEAR(TODAY())-'Участки тепловых сетей'!E542)</f>
        <v>59</v>
      </c>
      <c r="H542" s="102">
        <f>IF(B542=0,0,'Участки тепловых сетей'!H542/1000)</f>
        <v>2.1000000000000001E-2</v>
      </c>
      <c r="I542" s="102">
        <f t="shared" si="73"/>
        <v>1</v>
      </c>
      <c r="J542" s="108">
        <f>IF(B542=0,0,'Участки тепловых сетей'!G542/1000)</f>
        <v>0.04</v>
      </c>
      <c r="K542" s="108">
        <f t="shared" ca="1" si="74"/>
        <v>9.5529768641158253</v>
      </c>
      <c r="L542" s="109">
        <f t="shared" ca="1" si="75"/>
        <v>195906.76155991681</v>
      </c>
      <c r="M542" s="109">
        <f t="shared" ca="1" si="76"/>
        <v>4114.0419927582534</v>
      </c>
      <c r="N542" s="110">
        <f t="shared" si="77"/>
        <v>4.0723772341167406</v>
      </c>
      <c r="O542" s="110">
        <f t="shared" si="78"/>
        <v>0.24555681915280383</v>
      </c>
      <c r="P542" s="111">
        <f ca="1">_xlfn.MAXIFS($S$4:$S$578,$B$4:$B$578,B542)</f>
        <v>305641.73996988434</v>
      </c>
      <c r="Q542" s="112">
        <f t="shared" ca="1" si="79"/>
        <v>0</v>
      </c>
      <c r="S542" s="112">
        <f ca="1">IF(B541=0,0,IF(B542=B541,S541+M542/O542,M542/O542+1))</f>
        <v>305613.17320181557</v>
      </c>
    </row>
    <row r="543" spans="1:19" x14ac:dyDescent="0.25">
      <c r="A543" s="102">
        <v>540</v>
      </c>
      <c r="B543" s="102" t="str">
        <f>'Участки тепловых сетей'!B543</f>
        <v xml:space="preserve">Блочно-модульная котельная EMS-5600M (п. Сатис) </v>
      </c>
      <c r="C543" s="102" t="str">
        <f>'Участки тепловых сетей'!C543</f>
        <v>ГрОт-Октябрьская, 4</v>
      </c>
      <c r="D543" s="102" t="str">
        <f>'Участки тепловых сетей'!D543</f>
        <v xml:space="preserve">ГрОт-Октябрьская, 4 </v>
      </c>
      <c r="E543" s="102">
        <f>IF('Участки тепловых сетей'!F543="Подземная канальная или подвальная",2,IF('Участки тепловых сетей'!F543="Подземная бесканальная",2,IF('Участки тепловых сетей'!F543="Надземная",1,0)))</f>
        <v>2</v>
      </c>
      <c r="F543" s="102">
        <f t="shared" si="72"/>
        <v>0.05</v>
      </c>
      <c r="G543" s="108">
        <f ca="1">IF(B543=0,0,YEAR(TODAY())-'Участки тепловых сетей'!E543)</f>
        <v>40</v>
      </c>
      <c r="H543" s="102">
        <f>IF(B543=0,0,'Участки тепловых сетей'!H543/1000)</f>
        <v>5.0999999999999997E-2</v>
      </c>
      <c r="I543" s="102">
        <f t="shared" si="73"/>
        <v>1</v>
      </c>
      <c r="J543" s="108">
        <f>IF(B543=0,0,'Участки тепловых сетей'!G543/1000)</f>
        <v>0.04</v>
      </c>
      <c r="K543" s="108">
        <f t="shared" ca="1" si="74"/>
        <v>3.6945280494653252</v>
      </c>
      <c r="L543" s="109">
        <f t="shared" ca="1" si="75"/>
        <v>2.095258149076467</v>
      </c>
      <c r="M543" s="109">
        <f t="shared" ca="1" si="76"/>
        <v>0.1068581656028998</v>
      </c>
      <c r="N543" s="110">
        <f t="shared" si="77"/>
        <v>4.0723772341167406</v>
      </c>
      <c r="O543" s="110">
        <f t="shared" si="78"/>
        <v>0.24555681915280383</v>
      </c>
      <c r="P543" s="111">
        <f ca="1">_xlfn.MAXIFS($S$4:$S$578,$B$4:$B$578,B543)</f>
        <v>305641.73996988434</v>
      </c>
      <c r="Q543" s="112">
        <f t="shared" ca="1" si="79"/>
        <v>0.89865312387565921</v>
      </c>
      <c r="S543" s="112">
        <f ca="1">IF(B542=0,0,IF(B543=B542,S542+M543/O543,M543/O543+1))</f>
        <v>305613.60836857645</v>
      </c>
    </row>
    <row r="544" spans="1:19" x14ac:dyDescent="0.25">
      <c r="A544" s="102">
        <v>541</v>
      </c>
      <c r="B544" s="102" t="str">
        <f>'Участки тепловых сетей'!B544</f>
        <v xml:space="preserve">Блочно-модульная котельная EMS-5600M (п. Сатис) </v>
      </c>
      <c r="C544" s="102" t="str">
        <f>'Участки тепловых сетей'!C544</f>
        <v>ГрОт-Октябрьская, 6</v>
      </c>
      <c r="D544" s="102" t="str">
        <f>'Участки тепловых сетей'!D544</f>
        <v xml:space="preserve">ГрОт-Октябрьская, 6 </v>
      </c>
      <c r="E544" s="102">
        <f>IF('Участки тепловых сетей'!F544="Подземная канальная или подвальная",2,IF('Участки тепловых сетей'!F544="Подземная бесканальная",2,IF('Участки тепловых сетей'!F544="Надземная",1,0)))</f>
        <v>2</v>
      </c>
      <c r="F544" s="102">
        <f t="shared" si="72"/>
        <v>0.05</v>
      </c>
      <c r="G544" s="108">
        <f ca="1">IF(B544=0,0,YEAR(TODAY())-'Участки тепловых сетей'!E544)</f>
        <v>39</v>
      </c>
      <c r="H544" s="102">
        <f>IF(B544=0,0,'Участки тепловых сетей'!H544/1000)</f>
        <v>1.35E-2</v>
      </c>
      <c r="I544" s="102">
        <f t="shared" si="73"/>
        <v>1</v>
      </c>
      <c r="J544" s="108">
        <f>IF(B544=0,0,'Участки тепловых сетей'!G544/1000)</f>
        <v>0.04</v>
      </c>
      <c r="K544" s="108">
        <f t="shared" ca="1" si="74"/>
        <v>3.5143437902946464</v>
      </c>
      <c r="L544" s="109">
        <f t="shared" ca="1" si="75"/>
        <v>1.5314740018877633</v>
      </c>
      <c r="M544" s="109">
        <f t="shared" ca="1" si="76"/>
        <v>2.0674899025484805E-2</v>
      </c>
      <c r="N544" s="110">
        <f t="shared" si="77"/>
        <v>4.0723772341167406</v>
      </c>
      <c r="O544" s="110">
        <f t="shared" si="78"/>
        <v>0.24555681915280383</v>
      </c>
      <c r="P544" s="111">
        <f ca="1">_xlfn.MAXIFS($S$4:$S$578,$B$4:$B$578,B544)</f>
        <v>305641.73996988434</v>
      </c>
      <c r="Q544" s="112">
        <f t="shared" ca="1" si="79"/>
        <v>0.97953736136185432</v>
      </c>
      <c r="S544" s="112">
        <f ca="1">IF(B543=0,0,IF(B544=B543,S543+M544/O544,M544/O544+1))</f>
        <v>305613.69256456458</v>
      </c>
    </row>
    <row r="545" spans="1:19" x14ac:dyDescent="0.25">
      <c r="A545" s="102">
        <v>542</v>
      </c>
      <c r="B545" s="102" t="str">
        <f>'Участки тепловых сетей'!B545</f>
        <v xml:space="preserve">Блочно-модульная котельная EMS-5600M (п. Сатис) </v>
      </c>
      <c r="C545" s="102" t="str">
        <f>'Участки тепловых сетей'!C545</f>
        <v>ТК46</v>
      </c>
      <c r="D545" s="102" t="str">
        <f>'Участки тепловых сетей'!D545</f>
        <v xml:space="preserve">ул. Ленина, 6 </v>
      </c>
      <c r="E545" s="102">
        <f>IF('Участки тепловых сетей'!F545="Подземная канальная или подвальная",2,IF('Участки тепловых сетей'!F545="Подземная бесканальная",2,IF('Участки тепловых сетей'!F545="Надземная",1,0)))</f>
        <v>2</v>
      </c>
      <c r="F545" s="102">
        <f t="shared" si="72"/>
        <v>0.05</v>
      </c>
      <c r="G545" s="108">
        <f ca="1">IF(B545=0,0,YEAR(TODAY())-'Участки тепловых сетей'!E545)</f>
        <v>36</v>
      </c>
      <c r="H545" s="102">
        <f>IF(B545=0,0,'Участки тепловых сетей'!H545/1000)</f>
        <v>0.01</v>
      </c>
      <c r="I545" s="102">
        <f t="shared" si="73"/>
        <v>1</v>
      </c>
      <c r="J545" s="108">
        <f>IF(B545=0,0,'Участки тепловых сетей'!G545/1000)</f>
        <v>3.2000000000000001E-2</v>
      </c>
      <c r="K545" s="108">
        <f t="shared" ca="1" si="74"/>
        <v>3.0248237322064733</v>
      </c>
      <c r="L545" s="109">
        <f t="shared" ca="1" si="75"/>
        <v>0.66893590951042936</v>
      </c>
      <c r="M545" s="109">
        <f t="shared" ca="1" si="76"/>
        <v>6.689359095104294E-3</v>
      </c>
      <c r="N545" s="110">
        <f t="shared" si="77"/>
        <v>3.7993138988372586</v>
      </c>
      <c r="O545" s="110">
        <f t="shared" si="78"/>
        <v>0.26320541724810886</v>
      </c>
      <c r="P545" s="111">
        <f ca="1">_xlfn.MAXIFS($S$4:$S$578,$B$4:$B$578,B545)</f>
        <v>305641.73996988434</v>
      </c>
      <c r="Q545" s="112">
        <f t="shared" ca="1" si="79"/>
        <v>0.99333296486205602</v>
      </c>
      <c r="S545" s="112">
        <f ca="1">IF(B544=0,0,IF(B545=B544,S544+M545/O545,M545/O545+1))</f>
        <v>305613.71797953959</v>
      </c>
    </row>
    <row r="546" spans="1:19" x14ac:dyDescent="0.25">
      <c r="A546" s="102">
        <v>543</v>
      </c>
      <c r="B546" s="102" t="str">
        <f>'Участки тепловых сетей'!B546</f>
        <v xml:space="preserve">Блочно-модульная котельная EMS-5600M (п. Сатис) </v>
      </c>
      <c r="C546" s="102" t="str">
        <f>'Участки тепловых сетей'!C546</f>
        <v>ТК47</v>
      </c>
      <c r="D546" s="102" t="str">
        <f>'Участки тепловых сетей'!D546</f>
        <v xml:space="preserve">ул. Ленина, 8 </v>
      </c>
      <c r="E546" s="102">
        <f>IF('Участки тепловых сетей'!F546="Подземная канальная или подвальная",2,IF('Участки тепловых сетей'!F546="Подземная бесканальная",2,IF('Участки тепловых сетей'!F546="Надземная",1,0)))</f>
        <v>2</v>
      </c>
      <c r="F546" s="102">
        <f t="shared" si="72"/>
        <v>0.05</v>
      </c>
      <c r="G546" s="108">
        <f ca="1">IF(B546=0,0,YEAR(TODAY())-'Участки тепловых сетей'!E546)</f>
        <v>35</v>
      </c>
      <c r="H546" s="102">
        <f>IF(B546=0,0,'Участки тепловых сетей'!H546/1000)</f>
        <v>0.01</v>
      </c>
      <c r="I546" s="102">
        <f t="shared" si="73"/>
        <v>1</v>
      </c>
      <c r="J546" s="108">
        <f>IF(B546=0,0,'Участки тепловых сетей'!G546/1000)</f>
        <v>3.2000000000000001E-2</v>
      </c>
      <c r="K546" s="108">
        <f t="shared" ca="1" si="74"/>
        <v>2.8773013380028654</v>
      </c>
      <c r="L546" s="109">
        <f t="shared" ca="1" si="75"/>
        <v>0.52523017883607825</v>
      </c>
      <c r="M546" s="109">
        <f t="shared" ca="1" si="76"/>
        <v>5.2523017883607829E-3</v>
      </c>
      <c r="N546" s="110">
        <f t="shared" si="77"/>
        <v>3.7993138988372586</v>
      </c>
      <c r="O546" s="110">
        <f t="shared" si="78"/>
        <v>0.26320541724810886</v>
      </c>
      <c r="P546" s="111">
        <f ca="1">_xlfn.MAXIFS($S$4:$S$578,$B$4:$B$578,B546)</f>
        <v>305641.73996988434</v>
      </c>
      <c r="Q546" s="112">
        <f t="shared" ca="1" si="79"/>
        <v>0.99476146743143035</v>
      </c>
      <c r="S546" s="112">
        <f ca="1">IF(B545=0,0,IF(B546=B545,S545+M546/O546,M546/O546+1))</f>
        <v>305613.73793468275</v>
      </c>
    </row>
    <row r="547" spans="1:19" x14ac:dyDescent="0.25">
      <c r="A547" s="102">
        <v>544</v>
      </c>
      <c r="B547" s="102" t="str">
        <f>'Участки тепловых сетей'!B547</f>
        <v xml:space="preserve">Блочно-модульная котельная EMS-5600M (п. Сатис) </v>
      </c>
      <c r="C547" s="102" t="str">
        <f>'Участки тепловых сетей'!C547</f>
        <v>ТК43</v>
      </c>
      <c r="D547" s="102" t="str">
        <f>'Участки тепловых сетей'!D547</f>
        <v xml:space="preserve">ГрОт-Ленина, 1 </v>
      </c>
      <c r="E547" s="102">
        <f>IF('Участки тепловых сетей'!F547="Подземная канальная или подвальная",2,IF('Участки тепловых сетей'!F547="Подземная бесканальная",2,IF('Участки тепловых сетей'!F547="Надземная",1,0)))</f>
        <v>2</v>
      </c>
      <c r="F547" s="102">
        <f t="shared" si="72"/>
        <v>0.05</v>
      </c>
      <c r="G547" s="108">
        <f ca="1">IF(B547=0,0,YEAR(TODAY())-'Участки тепловых сетей'!E547)</f>
        <v>35</v>
      </c>
      <c r="H547" s="102">
        <f>IF(B547=0,0,'Участки тепловых сетей'!H547/1000)</f>
        <v>2.9499999999999998E-2</v>
      </c>
      <c r="I547" s="102">
        <f t="shared" si="73"/>
        <v>1</v>
      </c>
      <c r="J547" s="108">
        <f>IF(B547=0,0,'Участки тепловых сетей'!G547/1000)</f>
        <v>3.2000000000000001E-2</v>
      </c>
      <c r="K547" s="108">
        <f t="shared" ca="1" si="74"/>
        <v>2.8773013380028654</v>
      </c>
      <c r="L547" s="109">
        <f t="shared" ca="1" si="75"/>
        <v>0.52523017883607825</v>
      </c>
      <c r="M547" s="109">
        <f t="shared" ca="1" si="76"/>
        <v>1.5494290275664308E-2</v>
      </c>
      <c r="N547" s="110">
        <f t="shared" si="77"/>
        <v>3.7993138988372586</v>
      </c>
      <c r="O547" s="110">
        <f t="shared" si="78"/>
        <v>0.26320541724810886</v>
      </c>
      <c r="P547" s="111">
        <f ca="1">_xlfn.MAXIFS($S$4:$S$578,$B$4:$B$578,B547)</f>
        <v>305641.73996988434</v>
      </c>
      <c r="Q547" s="112">
        <f t="shared" ca="1" si="79"/>
        <v>0.98462512867374186</v>
      </c>
      <c r="S547" s="112">
        <f ca="1">IF(B546=0,0,IF(B547=B546,S546+M547/O547,M547/O547+1))</f>
        <v>305613.79680235515</v>
      </c>
    </row>
    <row r="548" spans="1:19" x14ac:dyDescent="0.25">
      <c r="A548" s="102">
        <v>545</v>
      </c>
      <c r="B548" s="102" t="str">
        <f>'Участки тепловых сетей'!B548</f>
        <v xml:space="preserve">Блочно-модульная котельная EMS-5600M (п. Сатис) </v>
      </c>
      <c r="C548" s="102" t="str">
        <f>'Участки тепловых сетей'!C548</f>
        <v>ТК49</v>
      </c>
      <c r="D548" s="102" t="str">
        <f>'Участки тепловых сетей'!D548</f>
        <v xml:space="preserve">ул. Ленина, 8Б </v>
      </c>
      <c r="E548" s="102">
        <f>IF('Участки тепловых сетей'!F548="Подземная канальная или подвальная",2,IF('Участки тепловых сетей'!F548="Подземная бесканальная",2,IF('Участки тепловых сетей'!F548="Надземная",1,0)))</f>
        <v>2</v>
      </c>
      <c r="F548" s="102">
        <f t="shared" si="72"/>
        <v>0.05</v>
      </c>
      <c r="G548" s="108">
        <f ca="1">IF(B548=0,0,YEAR(TODAY())-'Участки тепловых сетей'!E548)</f>
        <v>38</v>
      </c>
      <c r="H548" s="102">
        <f>IF(B548=0,0,'Участки тепловых сетей'!H548/1000)</f>
        <v>2.5999999999999999E-2</v>
      </c>
      <c r="I548" s="102">
        <f t="shared" si="73"/>
        <v>1</v>
      </c>
      <c r="J548" s="108">
        <f>IF(B548=0,0,'Участки тепловых сетей'!G548/1000)</f>
        <v>3.2000000000000001E-2</v>
      </c>
      <c r="K548" s="108">
        <f t="shared" ca="1" si="74"/>
        <v>3.3429472211396343</v>
      </c>
      <c r="L548" s="109">
        <f t="shared" ca="1" si="75"/>
        <v>1.1412278748440332</v>
      </c>
      <c r="M548" s="109">
        <f t="shared" ca="1" si="76"/>
        <v>2.9671924745944864E-2</v>
      </c>
      <c r="N548" s="110">
        <f t="shared" si="77"/>
        <v>3.7993138988372586</v>
      </c>
      <c r="O548" s="110">
        <f t="shared" si="78"/>
        <v>0.26320541724810886</v>
      </c>
      <c r="P548" s="111">
        <f ca="1">_xlfn.MAXIFS($S$4:$S$578,$B$4:$B$578,B548)</f>
        <v>305641.73996988434</v>
      </c>
      <c r="Q548" s="112">
        <f t="shared" ca="1" si="79"/>
        <v>0.97076396494534833</v>
      </c>
      <c r="S548" s="112">
        <f ca="1">IF(B547=0,0,IF(B548=B547,S547+M548/O548,M548/O548+1))</f>
        <v>305613.90953531122</v>
      </c>
    </row>
    <row r="549" spans="1:19" x14ac:dyDescent="0.25">
      <c r="A549" s="102">
        <v>546</v>
      </c>
      <c r="B549" s="102" t="str">
        <f>'Участки тепловых сетей'!B549</f>
        <v xml:space="preserve">Блочно-модульная котельная EMS-5600M (п. Сатис) </v>
      </c>
      <c r="C549" s="102" t="str">
        <f>'Участки тепловых сетей'!C549</f>
        <v>ТК9</v>
      </c>
      <c r="D549" s="102" t="str">
        <f>'Участки тепловых сетей'!D549</f>
        <v xml:space="preserve">ул. Мира, 4 </v>
      </c>
      <c r="E549" s="102">
        <f>IF('Участки тепловых сетей'!F549="Подземная канальная или подвальная",2,IF('Участки тепловых сетей'!F549="Подземная бесканальная",2,IF('Участки тепловых сетей'!F549="Надземная",1,0)))</f>
        <v>2</v>
      </c>
      <c r="F549" s="102">
        <f t="shared" si="72"/>
        <v>0.05</v>
      </c>
      <c r="G549" s="108">
        <f ca="1">IF(B549=0,0,YEAR(TODAY())-'Участки тепловых сетей'!E549)</f>
        <v>38</v>
      </c>
      <c r="H549" s="102">
        <f>IF(B549=0,0,'Участки тепловых сетей'!H549/1000)</f>
        <v>3.4000000000000002E-2</v>
      </c>
      <c r="I549" s="102">
        <f t="shared" si="73"/>
        <v>1</v>
      </c>
      <c r="J549" s="108">
        <f>IF(B549=0,0,'Участки тепловых сетей'!G549/1000)</f>
        <v>3.2000000000000001E-2</v>
      </c>
      <c r="K549" s="108">
        <f t="shared" ca="1" si="74"/>
        <v>3.3429472211396343</v>
      </c>
      <c r="L549" s="109">
        <f t="shared" ca="1" si="75"/>
        <v>1.1412278748440332</v>
      </c>
      <c r="M549" s="109">
        <f t="shared" ca="1" si="76"/>
        <v>3.8801747744697135E-2</v>
      </c>
      <c r="N549" s="110">
        <f t="shared" si="77"/>
        <v>3.7993138988372586</v>
      </c>
      <c r="O549" s="110">
        <f t="shared" si="78"/>
        <v>0.26320541724810886</v>
      </c>
      <c r="P549" s="111">
        <f ca="1">_xlfn.MAXIFS($S$4:$S$578,$B$4:$B$578,B549)</f>
        <v>305641.73996988434</v>
      </c>
      <c r="Q549" s="112">
        <f t="shared" ca="1" si="79"/>
        <v>0.96194139729504735</v>
      </c>
      <c r="S549" s="112">
        <f ca="1">IF(B548=0,0,IF(B549=B548,S548+M549/O549,M549/O549+1))</f>
        <v>305614.05695533071</v>
      </c>
    </row>
    <row r="550" spans="1:19" x14ac:dyDescent="0.25">
      <c r="A550" s="102">
        <v>547</v>
      </c>
      <c r="B550" s="102" t="str">
        <f>'Участки тепловых сетей'!B550</f>
        <v xml:space="preserve">Блочно-модульная котельная EMS-5600M (п. Сатис) </v>
      </c>
      <c r="C550" s="102" t="str">
        <f>'Участки тепловых сетей'!C550</f>
        <v>УТ12</v>
      </c>
      <c r="D550" s="102" t="str">
        <f>'Участки тепловых сетей'!D550</f>
        <v xml:space="preserve">ул. Октябрьская, 1 </v>
      </c>
      <c r="E550" s="102">
        <f>IF('Участки тепловых сетей'!F550="Подземная канальная или подвальная",2,IF('Участки тепловых сетей'!F550="Подземная бесканальная",2,IF('Участки тепловых сетей'!F550="Надземная",1,0)))</f>
        <v>2</v>
      </c>
      <c r="F550" s="102">
        <f t="shared" si="72"/>
        <v>0.05</v>
      </c>
      <c r="G550" s="108">
        <f ca="1">IF(B550=0,0,YEAR(TODAY())-'Участки тепловых сетей'!E550)</f>
        <v>46</v>
      </c>
      <c r="H550" s="102">
        <f>IF(B550=0,0,'Участки тепловых сетей'!H550/1000)</f>
        <v>0.02</v>
      </c>
      <c r="I550" s="102">
        <f t="shared" si="73"/>
        <v>1</v>
      </c>
      <c r="J550" s="108">
        <f>IF(B550=0,0,'Участки тепловых сетей'!G550/1000)</f>
        <v>3.2000000000000001E-2</v>
      </c>
      <c r="K550" s="108">
        <f t="shared" ca="1" si="74"/>
        <v>4.9870912274073591</v>
      </c>
      <c r="L550" s="109">
        <f t="shared" ca="1" si="75"/>
        <v>21.950577009860076</v>
      </c>
      <c r="M550" s="109">
        <f t="shared" ca="1" si="76"/>
        <v>0.43901154019720151</v>
      </c>
      <c r="N550" s="110">
        <f t="shared" si="77"/>
        <v>3.7993138988372586</v>
      </c>
      <c r="O550" s="110">
        <f t="shared" si="78"/>
        <v>0.26320541724810886</v>
      </c>
      <c r="P550" s="111">
        <f ca="1">_xlfn.MAXIFS($S$4:$S$578,$B$4:$B$578,B550)</f>
        <v>305641.73996988434</v>
      </c>
      <c r="Q550" s="112">
        <f t="shared" ca="1" si="79"/>
        <v>0.64467333992940024</v>
      </c>
      <c r="S550" s="112">
        <f ca="1">IF(B549=0,0,IF(B550=B549,S549+M550/O550,M550/O550+1))</f>
        <v>305615.72489797714</v>
      </c>
    </row>
    <row r="551" spans="1:19" x14ac:dyDescent="0.25">
      <c r="A551" s="102">
        <v>548</v>
      </c>
      <c r="B551" s="102" t="str">
        <f>'Участки тепловых сетей'!B551</f>
        <v xml:space="preserve">Блочно-модульная котельная EMS-5600M (п. Сатис) </v>
      </c>
      <c r="C551" s="102" t="str">
        <f>'Участки тепловых сетей'!C551</f>
        <v>УТ12</v>
      </c>
      <c r="D551" s="102" t="str">
        <f>'Участки тепловых сетей'!D551</f>
        <v xml:space="preserve">ул. Октябрьская, 3 </v>
      </c>
      <c r="E551" s="102">
        <f>IF('Участки тепловых сетей'!F551="Подземная канальная или подвальная",2,IF('Участки тепловых сетей'!F551="Подземная бесканальная",2,IF('Участки тепловых сетей'!F551="Надземная",1,0)))</f>
        <v>2</v>
      </c>
      <c r="F551" s="102">
        <f t="shared" si="72"/>
        <v>0.05</v>
      </c>
      <c r="G551" s="108">
        <f ca="1">IF(B551=0,0,YEAR(TODAY())-'Участки тепловых сетей'!E551)</f>
        <v>5</v>
      </c>
      <c r="H551" s="102">
        <f>IF(B551=0,0,'Участки тепловых сетей'!H551/1000)</f>
        <v>6.5000000000000002E-2</v>
      </c>
      <c r="I551" s="102">
        <f t="shared" si="73"/>
        <v>1</v>
      </c>
      <c r="J551" s="108">
        <f>IF(B551=0,0,'Участки тепловых сетей'!G551/1000)</f>
        <v>3.2000000000000001E-2</v>
      </c>
      <c r="K551" s="108">
        <f t="shared" ca="1" si="74"/>
        <v>1</v>
      </c>
      <c r="L551" s="109">
        <f t="shared" ca="1" si="75"/>
        <v>0.05</v>
      </c>
      <c r="M551" s="109">
        <f t="shared" ca="1" si="76"/>
        <v>3.2500000000000003E-3</v>
      </c>
      <c r="N551" s="110">
        <f t="shared" si="77"/>
        <v>3.7993138988372586</v>
      </c>
      <c r="O551" s="110">
        <f t="shared" si="78"/>
        <v>0.26320541724810886</v>
      </c>
      <c r="P551" s="111">
        <f ca="1">_xlfn.MAXIFS($S$4:$S$578,$B$4:$B$578,B551)</f>
        <v>305641.73996988434</v>
      </c>
      <c r="Q551" s="112">
        <f t="shared" ca="1" si="79"/>
        <v>0.99675527553329146</v>
      </c>
      <c r="S551" s="112">
        <f ca="1">IF(B550=0,0,IF(B551=B550,S550+M551/O551,M551/O551+1))</f>
        <v>305615.7372457473</v>
      </c>
    </row>
    <row r="552" spans="1:19" x14ac:dyDescent="0.25">
      <c r="A552" s="102">
        <v>549</v>
      </c>
      <c r="B552" s="102" t="str">
        <f>'Участки тепловых сетей'!B552</f>
        <v xml:space="preserve">Блочно-модульная котельная EMS-5600M (п. Сатис) </v>
      </c>
      <c r="C552" s="102" t="str">
        <f>'Участки тепловых сетей'!C552</f>
        <v>ТК41</v>
      </c>
      <c r="D552" s="102" t="str">
        <f>'Участки тепловых сетей'!D552</f>
        <v xml:space="preserve">ул. Первомайская, 35В </v>
      </c>
      <c r="E552" s="102">
        <f>IF('Участки тепловых сетей'!F552="Подземная канальная или подвальная",2,IF('Участки тепловых сетей'!F552="Подземная бесканальная",2,IF('Участки тепловых сетей'!F552="Надземная",1,0)))</f>
        <v>2</v>
      </c>
      <c r="F552" s="102">
        <f t="shared" si="72"/>
        <v>0.05</v>
      </c>
      <c r="G552" s="108">
        <f ca="1">IF(B552=0,0,YEAR(TODAY())-'Участки тепловых сетей'!E552)</f>
        <v>29</v>
      </c>
      <c r="H552" s="102">
        <f>IF(B552=0,0,'Участки тепловых сетей'!H552/1000)</f>
        <v>5.5E-2</v>
      </c>
      <c r="I552" s="102">
        <f t="shared" si="73"/>
        <v>1</v>
      </c>
      <c r="J552" s="108">
        <f>IF(B552=0,0,'Участки тепловых сетей'!G552/1000)</f>
        <v>3.2000000000000001E-2</v>
      </c>
      <c r="K552" s="108">
        <f t="shared" ca="1" si="74"/>
        <v>2.1315572575844084</v>
      </c>
      <c r="L552" s="109">
        <f t="shared" ca="1" si="75"/>
        <v>0.16680144735912394</v>
      </c>
      <c r="M552" s="109">
        <f t="shared" ca="1" si="76"/>
        <v>9.1740796047518162E-3</v>
      </c>
      <c r="N552" s="110">
        <f t="shared" si="77"/>
        <v>3.7993138988372586</v>
      </c>
      <c r="O552" s="110">
        <f t="shared" si="78"/>
        <v>0.26320541724810886</v>
      </c>
      <c r="P552" s="111">
        <f ca="1">_xlfn.MAXIFS($S$4:$S$578,$B$4:$B$578,B552)</f>
        <v>305641.73996988434</v>
      </c>
      <c r="Q552" s="112">
        <f t="shared" ca="1" si="79"/>
        <v>0.99086787387068198</v>
      </c>
      <c r="S552" s="112">
        <f ca="1">IF(B551=0,0,IF(B552=B551,S551+M552/O552,M552/O552+1))</f>
        <v>305615.77210095542</v>
      </c>
    </row>
    <row r="553" spans="1:19" x14ac:dyDescent="0.25">
      <c r="A553" s="102">
        <v>550</v>
      </c>
      <c r="B553" s="102" t="str">
        <f>'Участки тепловых сетей'!B553</f>
        <v xml:space="preserve">Блочно-модульная котельная EMS-5600M (п. Сатис) </v>
      </c>
      <c r="C553" s="102" t="str">
        <f>'Участки тепловых сетей'!C553</f>
        <v>ТК30</v>
      </c>
      <c r="D553" s="102" t="str">
        <f>'Участки тепловых сетей'!D553</f>
        <v xml:space="preserve">ул. Советская, 6 </v>
      </c>
      <c r="E553" s="102">
        <f>IF('Участки тепловых сетей'!F553="Подземная канальная или подвальная",2,IF('Участки тепловых сетей'!F553="Подземная бесканальная",2,IF('Участки тепловых сетей'!F553="Надземная",1,0)))</f>
        <v>2</v>
      </c>
      <c r="F553" s="102">
        <f t="shared" si="72"/>
        <v>0.05</v>
      </c>
      <c r="G553" s="108">
        <f ca="1">IF(B553=0,0,YEAR(TODAY())-'Участки тепловых сетей'!E553)</f>
        <v>47</v>
      </c>
      <c r="H553" s="102">
        <f>IF(B553=0,0,'Участки тепловых сетей'!H553/1000)</f>
        <v>5.2999999999999999E-2</v>
      </c>
      <c r="I553" s="102">
        <f t="shared" si="73"/>
        <v>1</v>
      </c>
      <c r="J553" s="108">
        <f>IF(B553=0,0,'Участки тепловых сетей'!G553/1000)</f>
        <v>3.2000000000000001E-2</v>
      </c>
      <c r="K553" s="108">
        <f t="shared" ca="1" si="74"/>
        <v>5.2427848623637878</v>
      </c>
      <c r="L553" s="109">
        <f t="shared" ca="1" si="75"/>
        <v>35.525207395728479</v>
      </c>
      <c r="M553" s="109">
        <f t="shared" ca="1" si="76"/>
        <v>1.8828359919736093</v>
      </c>
      <c r="N553" s="110">
        <f t="shared" si="77"/>
        <v>3.7993138988372586</v>
      </c>
      <c r="O553" s="110">
        <f t="shared" si="78"/>
        <v>0.26320541724810886</v>
      </c>
      <c r="P553" s="111">
        <f ca="1">_xlfn.MAXIFS($S$4:$S$578,$B$4:$B$578,B553)</f>
        <v>305641.73996988434</v>
      </c>
      <c r="Q553" s="112">
        <f t="shared" ca="1" si="79"/>
        <v>0.15215797449173546</v>
      </c>
      <c r="S553" s="112">
        <f ca="1">IF(B552=0,0,IF(B553=B552,S552+M553/O553,M553/O553+1))</f>
        <v>305622.92558590893</v>
      </c>
    </row>
    <row r="554" spans="1:19" x14ac:dyDescent="0.25">
      <c r="A554" s="102">
        <v>551</v>
      </c>
      <c r="B554" s="102" t="str">
        <f>'Участки тепловых сетей'!B554</f>
        <v xml:space="preserve">Блочно-модульная котельная EMS-5600M (п. Сатис) </v>
      </c>
      <c r="C554" s="102" t="str">
        <f>'Участки тепловых сетей'!C554</f>
        <v>ГрОт-Ленина, 1</v>
      </c>
      <c r="D554" s="102" t="str">
        <f>'Участки тепловых сетей'!D554</f>
        <v xml:space="preserve">ул. Ленина, 1 </v>
      </c>
      <c r="E554" s="102">
        <f>IF('Участки тепловых сетей'!F554="Подземная канальная или подвальная",2,IF('Участки тепловых сетей'!F554="Подземная бесканальная",2,IF('Участки тепловых сетей'!F554="Надземная",1,0)))</f>
        <v>2</v>
      </c>
      <c r="F554" s="102">
        <f t="shared" si="72"/>
        <v>0.05</v>
      </c>
      <c r="G554" s="108">
        <f ca="1">IF(B554=0,0,YEAR(TODAY())-'Участки тепловых сетей'!E554)</f>
        <v>35</v>
      </c>
      <c r="H554" s="102">
        <f>IF(B554=0,0,'Участки тепловых сетей'!H554/1000)</f>
        <v>5.0000000000000001E-3</v>
      </c>
      <c r="I554" s="102">
        <f t="shared" si="73"/>
        <v>1</v>
      </c>
      <c r="J554" s="108">
        <f>IF(B554=0,0,'Участки тепловых сетей'!G554/1000)</f>
        <v>3.2000000000000001E-2</v>
      </c>
      <c r="K554" s="108">
        <f t="shared" ca="1" si="74"/>
        <v>2.8773013380028654</v>
      </c>
      <c r="L554" s="109">
        <f t="shared" ca="1" si="75"/>
        <v>0.52523017883607825</v>
      </c>
      <c r="M554" s="109">
        <f t="shared" ca="1" si="76"/>
        <v>2.6261508941803915E-3</v>
      </c>
      <c r="N554" s="110">
        <f t="shared" si="77"/>
        <v>3.7993138988372586</v>
      </c>
      <c r="O554" s="110">
        <f t="shared" si="78"/>
        <v>0.26320541724810886</v>
      </c>
      <c r="P554" s="111">
        <f ca="1">_xlfn.MAXIFS($S$4:$S$578,$B$4:$B$578,B554)</f>
        <v>305641.73996988434</v>
      </c>
      <c r="Q554" s="112">
        <f t="shared" ca="1" si="79"/>
        <v>0.99737729442344458</v>
      </c>
      <c r="S554" s="112">
        <f ca="1">IF(B553=0,0,IF(B554=B553,S553+M554/O554,M554/O554+1))</f>
        <v>305622.93556348054</v>
      </c>
    </row>
    <row r="555" spans="1:19" x14ac:dyDescent="0.25">
      <c r="A555" s="102">
        <v>552</v>
      </c>
      <c r="B555" s="102" t="str">
        <f>'Участки тепловых сетей'!B555</f>
        <v xml:space="preserve">Блочно-модульная котельная EMS-5600M (п. Сатис) </v>
      </c>
      <c r="C555" s="102" t="str">
        <f>'Участки тепловых сетей'!C555</f>
        <v>УТ6</v>
      </c>
      <c r="D555" s="102" t="str">
        <f>'Участки тепловых сетей'!D555</f>
        <v xml:space="preserve">ул. Гаражная, склад </v>
      </c>
      <c r="E555" s="102">
        <f>IF('Участки тепловых сетей'!F555="Подземная канальная или подвальная",2,IF('Участки тепловых сетей'!F555="Подземная бесканальная",2,IF('Участки тепловых сетей'!F555="Надземная",1,0)))</f>
        <v>1</v>
      </c>
      <c r="F555" s="102">
        <f t="shared" si="72"/>
        <v>0.05</v>
      </c>
      <c r="G555" s="108">
        <f ca="1">IF(B555=0,0,YEAR(TODAY())-'Участки тепловых сетей'!E555)</f>
        <v>45</v>
      </c>
      <c r="H555" s="102">
        <f>IF(B555=0,0,'Участки тепловых сетей'!H555/1000)</f>
        <v>4.7E-2</v>
      </c>
      <c r="I555" s="102">
        <f t="shared" si="73"/>
        <v>1</v>
      </c>
      <c r="J555" s="108">
        <f>IF(B555=0,0,'Участки тепловых сетей'!G555/1000)</f>
        <v>2.7E-2</v>
      </c>
      <c r="K555" s="108">
        <f t="shared" ca="1" si="74"/>
        <v>4.7438679181792631</v>
      </c>
      <c r="L555" s="109">
        <f t="shared" ca="1" si="75"/>
        <v>13.947982005444068</v>
      </c>
      <c r="M555" s="109">
        <f t="shared" ca="1" si="76"/>
        <v>0.65555515425587119</v>
      </c>
      <c r="N555" s="110">
        <f t="shared" si="77"/>
        <v>3.6352898884623777</v>
      </c>
      <c r="O555" s="110">
        <f t="shared" si="78"/>
        <v>0.27508122616955066</v>
      </c>
      <c r="P555" s="111">
        <f ca="1">_xlfn.MAXIFS($S$4:$S$578,$B$4:$B$578,B555)</f>
        <v>305641.73996988434</v>
      </c>
      <c r="Q555" s="112">
        <f t="shared" ca="1" si="79"/>
        <v>0.51915377214556135</v>
      </c>
      <c r="S555" s="112">
        <f ca="1">IF(B554=0,0,IF(B555=B554,S554+M555/O555,M555/O555+1))</f>
        <v>305625.31869650411</v>
      </c>
    </row>
    <row r="556" spans="1:19" x14ac:dyDescent="0.25">
      <c r="A556" s="102">
        <v>553</v>
      </c>
      <c r="B556" s="102" t="str">
        <f>'Участки тепловых сетей'!B556</f>
        <v xml:space="preserve">Блочно-модульная котельная EMS-5600M (п. Сатис) </v>
      </c>
      <c r="C556" s="102" t="str">
        <f>'Участки тепловых сетей'!C556</f>
        <v>УТ5</v>
      </c>
      <c r="D556" s="102" t="str">
        <f>'Участки тепловых сетей'!D556</f>
        <v xml:space="preserve">ул. Гаражная, ангар </v>
      </c>
      <c r="E556" s="102">
        <f>IF('Участки тепловых сетей'!F556="Подземная канальная или подвальная",2,IF('Участки тепловых сетей'!F556="Подземная бесканальная",2,IF('Участки тепловых сетей'!F556="Надземная",1,0)))</f>
        <v>2</v>
      </c>
      <c r="F556" s="102">
        <f t="shared" si="72"/>
        <v>0.05</v>
      </c>
      <c r="G556" s="108">
        <f ca="1">IF(B556=0,0,YEAR(TODAY())-'Участки тепловых сетей'!E556)</f>
        <v>45</v>
      </c>
      <c r="H556" s="102">
        <f>IF(B556=0,0,'Участки тепловых сетей'!H556/1000)</f>
        <v>1.7000000000000001E-2</v>
      </c>
      <c r="I556" s="102">
        <f t="shared" si="73"/>
        <v>1</v>
      </c>
      <c r="J556" s="108">
        <f>IF(B556=0,0,'Участки тепловых сетей'!G556/1000)</f>
        <v>2.7E-2</v>
      </c>
      <c r="K556" s="108">
        <f t="shared" ca="1" si="74"/>
        <v>4.7438679181792631</v>
      </c>
      <c r="L556" s="109">
        <f t="shared" ca="1" si="75"/>
        <v>13.947982005444068</v>
      </c>
      <c r="M556" s="109">
        <f t="shared" ca="1" si="76"/>
        <v>0.23711569409254918</v>
      </c>
      <c r="N556" s="110">
        <f t="shared" si="77"/>
        <v>3.6352898884623777</v>
      </c>
      <c r="O556" s="110">
        <f t="shared" si="78"/>
        <v>0.27508122616955066</v>
      </c>
      <c r="P556" s="111">
        <f ca="1">_xlfn.MAXIFS($S$4:$S$578,$B$4:$B$578,B556)</f>
        <v>305641.73996988434</v>
      </c>
      <c r="Q556" s="112">
        <f t="shared" ca="1" si="79"/>
        <v>0.78890001166668244</v>
      </c>
      <c r="S556" s="112">
        <f ca="1">IF(B555=0,0,IF(B556=B555,S555+M556/O556,M556/O556+1))</f>
        <v>305626.18068078923</v>
      </c>
    </row>
    <row r="557" spans="1:19" x14ac:dyDescent="0.25">
      <c r="A557" s="102">
        <v>554</v>
      </c>
      <c r="B557" s="102" t="str">
        <f>'Участки тепловых сетей'!B557</f>
        <v xml:space="preserve">Блочно-модульная котельная EMS-5600M (п. Сатис) </v>
      </c>
      <c r="C557" s="102" t="str">
        <f>'Участки тепловых сетей'!C557</f>
        <v>ТК47</v>
      </c>
      <c r="D557" s="102" t="str">
        <f>'Участки тепловых сетей'!D557</f>
        <v xml:space="preserve">ул. Ленина, 7 </v>
      </c>
      <c r="E557" s="102">
        <f>IF('Участки тепловых сетей'!F557="Подземная канальная или подвальная",2,IF('Участки тепловых сетей'!F557="Подземная бесканальная",2,IF('Участки тепловых сетей'!F557="Надземная",1,0)))</f>
        <v>2</v>
      </c>
      <c r="F557" s="102">
        <f t="shared" si="72"/>
        <v>0.05</v>
      </c>
      <c r="G557" s="108">
        <f ca="1">IF(B557=0,0,YEAR(TODAY())-'Участки тепловых сетей'!E557)</f>
        <v>35</v>
      </c>
      <c r="H557" s="102">
        <f>IF(B557=0,0,'Участки тепловых сетей'!H557/1000)</f>
        <v>2.5000000000000001E-2</v>
      </c>
      <c r="I557" s="102">
        <f t="shared" si="73"/>
        <v>1</v>
      </c>
      <c r="J557" s="108">
        <f>IF(B557=0,0,'Участки тепловых сетей'!G557/1000)</f>
        <v>2.7E-2</v>
      </c>
      <c r="K557" s="108">
        <f t="shared" ca="1" si="74"/>
        <v>2.8773013380028654</v>
      </c>
      <c r="L557" s="109">
        <f t="shared" ca="1" si="75"/>
        <v>0.52523017883607825</v>
      </c>
      <c r="M557" s="109">
        <f t="shared" ca="1" si="76"/>
        <v>1.3130754470901958E-2</v>
      </c>
      <c r="N557" s="110">
        <f t="shared" si="77"/>
        <v>3.6352898884623777</v>
      </c>
      <c r="O557" s="110">
        <f t="shared" si="78"/>
        <v>0.27508122616955066</v>
      </c>
      <c r="P557" s="111">
        <f ca="1">_xlfn.MAXIFS($S$4:$S$578,$B$4:$B$578,B557)</f>
        <v>305641.73996988434</v>
      </c>
      <c r="Q557" s="112">
        <f t="shared" ca="1" si="79"/>
        <v>0.98695507779406577</v>
      </c>
      <c r="S557" s="112">
        <f ca="1">IF(B556=0,0,IF(B557=B556,S556+M557/O557,M557/O557+1))</f>
        <v>305626.2284148882</v>
      </c>
    </row>
    <row r="558" spans="1:19" x14ac:dyDescent="0.25">
      <c r="A558" s="102">
        <v>555</v>
      </c>
      <c r="B558" s="102" t="str">
        <f>'Участки тепловых сетей'!B558</f>
        <v xml:space="preserve">Блочно-модульная котельная EMS-5600M (п. Сатис) </v>
      </c>
      <c r="C558" s="102" t="str">
        <f>'Участки тепловых сетей'!C558</f>
        <v>УТ11</v>
      </c>
      <c r="D558" s="102" t="str">
        <f>'Участки тепловых сетей'!D558</f>
        <v xml:space="preserve">ул. Мира, 2 </v>
      </c>
      <c r="E558" s="102">
        <f>IF('Участки тепловых сетей'!F558="Подземная канальная или подвальная",2,IF('Участки тепловых сетей'!F558="Подземная бесканальная",2,IF('Участки тепловых сетей'!F558="Надземная",1,0)))</f>
        <v>2</v>
      </c>
      <c r="F558" s="102">
        <f t="shared" si="72"/>
        <v>0.05</v>
      </c>
      <c r="G558" s="108">
        <f ca="1">IF(B558=0,0,YEAR(TODAY())-'Участки тепловых сетей'!E558)</f>
        <v>36</v>
      </c>
      <c r="H558" s="102">
        <f>IF(B558=0,0,'Участки тепловых сетей'!H558/1000)</f>
        <v>2.8000000000000001E-2</v>
      </c>
      <c r="I558" s="102">
        <f t="shared" si="73"/>
        <v>1</v>
      </c>
      <c r="J558" s="108">
        <f>IF(B558=0,0,'Участки тепловых сетей'!G558/1000)</f>
        <v>2.7E-2</v>
      </c>
      <c r="K558" s="108">
        <f t="shared" ca="1" si="74"/>
        <v>3.0248237322064733</v>
      </c>
      <c r="L558" s="109">
        <f t="shared" ca="1" si="75"/>
        <v>0.66893590951042936</v>
      </c>
      <c r="M558" s="109">
        <f t="shared" ca="1" si="76"/>
        <v>1.8730205466292022E-2</v>
      </c>
      <c r="N558" s="110">
        <f t="shared" si="77"/>
        <v>3.6352898884623777</v>
      </c>
      <c r="O558" s="110">
        <f t="shared" si="78"/>
        <v>0.27508122616955066</v>
      </c>
      <c r="P558" s="111">
        <f ca="1">_xlfn.MAXIFS($S$4:$S$578,$B$4:$B$578,B558)</f>
        <v>305641.73996988434</v>
      </c>
      <c r="Q558" s="112">
        <f t="shared" ca="1" si="79"/>
        <v>0.98144411478411453</v>
      </c>
      <c r="S558" s="112">
        <f ca="1">IF(B557=0,0,IF(B558=B557,S557+M558/O558,M558/O558+1))</f>
        <v>305626.29650461476</v>
      </c>
    </row>
    <row r="559" spans="1:19" x14ac:dyDescent="0.25">
      <c r="A559" s="102">
        <v>556</v>
      </c>
      <c r="B559" s="102" t="str">
        <f>'Участки тепловых сетей'!B559</f>
        <v xml:space="preserve">Блочно-модульная котельная EMS-5600M (п. Сатис) </v>
      </c>
      <c r="C559" s="102" t="str">
        <f>'Участки тепловых сетей'!C559</f>
        <v>ТК10</v>
      </c>
      <c r="D559" s="102" t="str">
        <f>'Участки тепловых сетей'!D559</f>
        <v xml:space="preserve">ул. Мира, 6 </v>
      </c>
      <c r="E559" s="102">
        <f>IF('Участки тепловых сетей'!F559="Подземная канальная или подвальная",2,IF('Участки тепловых сетей'!F559="Подземная бесканальная",2,IF('Участки тепловых сетей'!F559="Надземная",1,0)))</f>
        <v>2</v>
      </c>
      <c r="F559" s="102">
        <f t="shared" si="72"/>
        <v>0.05</v>
      </c>
      <c r="G559" s="108">
        <f ca="1">IF(B559=0,0,YEAR(TODAY())-'Участки тепловых сетей'!E559)</f>
        <v>36</v>
      </c>
      <c r="H559" s="102">
        <f>IF(B559=0,0,'Участки тепловых сетей'!H559/1000)</f>
        <v>0.04</v>
      </c>
      <c r="I559" s="102">
        <f t="shared" si="73"/>
        <v>1</v>
      </c>
      <c r="J559" s="108">
        <f>IF(B559=0,0,'Участки тепловых сетей'!G559/1000)</f>
        <v>2.7E-2</v>
      </c>
      <c r="K559" s="108">
        <f t="shared" ca="1" si="74"/>
        <v>3.0248237322064733</v>
      </c>
      <c r="L559" s="109">
        <f t="shared" ca="1" si="75"/>
        <v>0.66893590951042936</v>
      </c>
      <c r="M559" s="109">
        <f t="shared" ca="1" si="76"/>
        <v>2.6757436380417176E-2</v>
      </c>
      <c r="N559" s="110">
        <f t="shared" si="77"/>
        <v>3.6352898884623777</v>
      </c>
      <c r="O559" s="110">
        <f t="shared" si="78"/>
        <v>0.27508122616955066</v>
      </c>
      <c r="P559" s="111">
        <f ca="1">_xlfn.MAXIFS($S$4:$S$578,$B$4:$B$578,B559)</f>
        <v>305641.73996988434</v>
      </c>
      <c r="Q559" s="112">
        <f t="shared" ca="1" si="79"/>
        <v>0.97359737218743891</v>
      </c>
      <c r="S559" s="112">
        <f ca="1">IF(B558=0,0,IF(B559=B558,S558+M559/O559,M559/O559+1))</f>
        <v>305626.39377565269</v>
      </c>
    </row>
    <row r="560" spans="1:19" x14ac:dyDescent="0.25">
      <c r="A560" s="102">
        <v>557</v>
      </c>
      <c r="B560" s="102" t="str">
        <f>'Участки тепловых сетей'!B560</f>
        <v xml:space="preserve">Блочно-модульная котельная EMS-5600M (п. Сатис) </v>
      </c>
      <c r="C560" s="102" t="str">
        <f>'Участки тепловых сетей'!C560</f>
        <v>ТК12</v>
      </c>
      <c r="D560" s="102" t="str">
        <f>'Участки тепловых сетей'!D560</f>
        <v xml:space="preserve">ул. Мира, 19 </v>
      </c>
      <c r="E560" s="102">
        <f>IF('Участки тепловых сетей'!F560="Подземная канальная или подвальная",2,IF('Участки тепловых сетей'!F560="Подземная бесканальная",2,IF('Участки тепловых сетей'!F560="Надземная",1,0)))</f>
        <v>2</v>
      </c>
      <c r="F560" s="102">
        <f t="shared" si="72"/>
        <v>0.05</v>
      </c>
      <c r="G560" s="108">
        <f ca="1">IF(B560=0,0,YEAR(TODAY())-'Участки тепловых сетей'!E560)</f>
        <v>37</v>
      </c>
      <c r="H560" s="102">
        <f>IF(B560=0,0,'Участки тепловых сетей'!H560/1000)</f>
        <v>0.02</v>
      </c>
      <c r="I560" s="102">
        <f t="shared" si="73"/>
        <v>1</v>
      </c>
      <c r="J560" s="108">
        <f>IF(B560=0,0,'Участки тепловых сетей'!G560/1000)</f>
        <v>2.7E-2</v>
      </c>
      <c r="K560" s="108">
        <f t="shared" ca="1" si="74"/>
        <v>3.179909761300916</v>
      </c>
      <c r="L560" s="109">
        <f t="shared" ca="1" si="75"/>
        <v>0.86616072845063563</v>
      </c>
      <c r="M560" s="109">
        <f t="shared" ca="1" si="76"/>
        <v>1.7323214569012712E-2</v>
      </c>
      <c r="N560" s="110">
        <f t="shared" si="77"/>
        <v>3.6352898884623777</v>
      </c>
      <c r="O560" s="110">
        <f t="shared" si="78"/>
        <v>0.27508122616955066</v>
      </c>
      <c r="P560" s="111">
        <f ca="1">_xlfn.MAXIFS($S$4:$S$578,$B$4:$B$578,B560)</f>
        <v>305641.73996988434</v>
      </c>
      <c r="Q560" s="112">
        <f t="shared" ca="1" si="79"/>
        <v>0.98282596962042945</v>
      </c>
      <c r="S560" s="112">
        <f ca="1">IF(B559=0,0,IF(B560=B559,S559+M560/O560,M560/O560+1))</f>
        <v>305626.45675055945</v>
      </c>
    </row>
    <row r="561" spans="1:19" x14ac:dyDescent="0.25">
      <c r="A561" s="102">
        <v>558</v>
      </c>
      <c r="B561" s="102" t="str">
        <f>'Участки тепловых сетей'!B561</f>
        <v xml:space="preserve">Блочно-модульная котельная EMS-5600M (п. Сатис) </v>
      </c>
      <c r="C561" s="102" t="str">
        <f>'Участки тепловых сетей'!C561</f>
        <v>ТК14</v>
      </c>
      <c r="D561" s="102" t="str">
        <f>'Участки тепловых сетей'!D561</f>
        <v xml:space="preserve">ул. Октябрьская, 11А </v>
      </c>
      <c r="E561" s="102">
        <f>IF('Участки тепловых сетей'!F561="Подземная канальная или подвальная",2,IF('Участки тепловых сетей'!F561="Подземная бесканальная",2,IF('Участки тепловых сетей'!F561="Надземная",1,0)))</f>
        <v>2</v>
      </c>
      <c r="F561" s="102">
        <f t="shared" si="72"/>
        <v>0.05</v>
      </c>
      <c r="G561" s="108">
        <f ca="1">IF(B561=0,0,YEAR(TODAY())-'Участки тепловых сетей'!E561)</f>
        <v>37</v>
      </c>
      <c r="H561" s="102">
        <f>IF(B561=0,0,'Участки тепловых сетей'!H561/1000)</f>
        <v>1.2E-2</v>
      </c>
      <c r="I561" s="102">
        <f t="shared" si="73"/>
        <v>1</v>
      </c>
      <c r="J561" s="108">
        <f>IF(B561=0,0,'Участки тепловых сетей'!G561/1000)</f>
        <v>2.7E-2</v>
      </c>
      <c r="K561" s="108">
        <f t="shared" ca="1" si="74"/>
        <v>3.179909761300916</v>
      </c>
      <c r="L561" s="109">
        <f t="shared" ca="1" si="75"/>
        <v>0.86616072845063563</v>
      </c>
      <c r="M561" s="109">
        <f t="shared" ca="1" si="76"/>
        <v>1.0393928741407628E-2</v>
      </c>
      <c r="N561" s="110">
        <f t="shared" si="77"/>
        <v>3.6352898884623777</v>
      </c>
      <c r="O561" s="110">
        <f t="shared" si="78"/>
        <v>0.27508122616955066</v>
      </c>
      <c r="P561" s="111">
        <f ca="1">_xlfn.MAXIFS($S$4:$S$578,$B$4:$B$578,B561)</f>
        <v>305641.73996988434</v>
      </c>
      <c r="Q561" s="112">
        <f t="shared" ca="1" si="79"/>
        <v>0.98965990147203642</v>
      </c>
      <c r="S561" s="112">
        <f ca="1">IF(B560=0,0,IF(B561=B560,S560+M561/O561,M561/O561+1))</f>
        <v>305626.4945355035</v>
      </c>
    </row>
    <row r="562" spans="1:19" x14ac:dyDescent="0.25">
      <c r="A562" s="102">
        <v>559</v>
      </c>
      <c r="B562" s="102" t="str">
        <f>'Участки тепловых сетей'!B562</f>
        <v xml:space="preserve">Блочно-модульная котельная EMS-5600M (п. Сатис) </v>
      </c>
      <c r="C562" s="102" t="str">
        <f>'Участки тепловых сетей'!C562</f>
        <v>ТК17</v>
      </c>
      <c r="D562" s="102" t="str">
        <f>'Участки тепловых сетей'!D562</f>
        <v xml:space="preserve">ул. Советская, 20 </v>
      </c>
      <c r="E562" s="102">
        <f>IF('Участки тепловых сетей'!F562="Подземная канальная или подвальная",2,IF('Участки тепловых сетей'!F562="Подземная бесканальная",2,IF('Участки тепловых сетей'!F562="Надземная",1,0)))</f>
        <v>2</v>
      </c>
      <c r="F562" s="102">
        <f t="shared" si="72"/>
        <v>0.05</v>
      </c>
      <c r="G562" s="108">
        <f ca="1">IF(B562=0,0,YEAR(TODAY())-'Участки тепловых сетей'!E562)</f>
        <v>43</v>
      </c>
      <c r="H562" s="102">
        <f>IF(B562=0,0,'Участки тепловых сетей'!H562/1000)</f>
        <v>0.03</v>
      </c>
      <c r="I562" s="102">
        <f t="shared" si="73"/>
        <v>1</v>
      </c>
      <c r="J562" s="108">
        <f>IF(B562=0,0,'Участки тепловых сетей'!G562/1000)</f>
        <v>2.7E-2</v>
      </c>
      <c r="K562" s="108">
        <f t="shared" ca="1" si="74"/>
        <v>4.2924291985889464</v>
      </c>
      <c r="L562" s="109">
        <f t="shared" ca="1" si="75"/>
        <v>6.0900385800320809</v>
      </c>
      <c r="M562" s="109">
        <f t="shared" ca="1" si="76"/>
        <v>0.18270115740096243</v>
      </c>
      <c r="N562" s="110">
        <f t="shared" si="77"/>
        <v>3.6352898884623777</v>
      </c>
      <c r="O562" s="110">
        <f t="shared" si="78"/>
        <v>0.27508122616955066</v>
      </c>
      <c r="P562" s="111">
        <f ca="1">_xlfn.MAXIFS($S$4:$S$578,$B$4:$B$578,B562)</f>
        <v>305641.73996988434</v>
      </c>
      <c r="Q562" s="112">
        <f t="shared" ca="1" si="79"/>
        <v>0.83301705952682248</v>
      </c>
      <c r="S562" s="112">
        <f ca="1">IF(B561=0,0,IF(B562=B561,S561+M562/O562,M562/O562+1))</f>
        <v>305627.1587071736</v>
      </c>
    </row>
    <row r="563" spans="1:19" x14ac:dyDescent="0.25">
      <c r="A563" s="102">
        <v>560</v>
      </c>
      <c r="B563" s="102" t="str">
        <f>'Участки тепловых сетей'!B563</f>
        <v xml:space="preserve">Блочно-модульная котельная EMS-5600M (п. Сатис) </v>
      </c>
      <c r="C563" s="102" t="str">
        <f>'Участки тепловых сетей'!C563</f>
        <v>УТ13</v>
      </c>
      <c r="D563" s="102" t="str">
        <f>'Участки тепловых сетей'!D563</f>
        <v xml:space="preserve">ул. Октябрьская, 2А </v>
      </c>
      <c r="E563" s="102">
        <f>IF('Участки тепловых сетей'!F563="Подземная канальная или подвальная",2,IF('Участки тепловых сетей'!F563="Подземная бесканальная",2,IF('Участки тепловых сетей'!F563="Надземная",1,0)))</f>
        <v>2</v>
      </c>
      <c r="F563" s="102">
        <f t="shared" si="72"/>
        <v>0.05</v>
      </c>
      <c r="G563" s="108">
        <f ca="1">IF(B563=0,0,YEAR(TODAY())-'Участки тепловых сетей'!E563)</f>
        <v>34</v>
      </c>
      <c r="H563" s="102">
        <f>IF(B563=0,0,'Участки тепловых сетей'!H563/1000)</f>
        <v>1.4999999999999999E-2</v>
      </c>
      <c r="I563" s="102">
        <f t="shared" si="73"/>
        <v>1</v>
      </c>
      <c r="J563" s="108">
        <f>IF(B563=0,0,'Участки тепловых сетей'!G563/1000)</f>
        <v>2.7E-2</v>
      </c>
      <c r="K563" s="108">
        <f t="shared" ca="1" si="74"/>
        <v>2.7369736958636</v>
      </c>
      <c r="L563" s="109">
        <f t="shared" ca="1" si="75"/>
        <v>0.41892367348157439</v>
      </c>
      <c r="M563" s="109">
        <f t="shared" ca="1" si="76"/>
        <v>6.2838551022236155E-3</v>
      </c>
      <c r="N563" s="110">
        <f t="shared" si="77"/>
        <v>3.6352898884623777</v>
      </c>
      <c r="O563" s="110">
        <f t="shared" si="78"/>
        <v>0.27508122616955066</v>
      </c>
      <c r="P563" s="111">
        <f ca="1">_xlfn.MAXIFS($S$4:$S$578,$B$4:$B$578,B563)</f>
        <v>305641.73996988434</v>
      </c>
      <c r="Q563" s="112">
        <f t="shared" ca="1" si="79"/>
        <v>0.9937358470252099</v>
      </c>
      <c r="S563" s="112">
        <f ca="1">IF(B562=0,0,IF(B563=B562,S562+M563/O563,M563/O563+1))</f>
        <v>305627.18155080854</v>
      </c>
    </row>
    <row r="564" spans="1:19" x14ac:dyDescent="0.25">
      <c r="A564" s="102">
        <v>561</v>
      </c>
      <c r="B564" s="102" t="str">
        <f>'Участки тепловых сетей'!B564</f>
        <v xml:space="preserve">Блочно-модульная котельная EMS-5600M (п. Сатис) </v>
      </c>
      <c r="C564" s="102" t="str">
        <f>'Участки тепловых сетей'!C564</f>
        <v>УТ14</v>
      </c>
      <c r="D564" s="102" t="str">
        <f>'Участки тепловых сетей'!D564</f>
        <v xml:space="preserve">ул. Октябрьская, 10 </v>
      </c>
      <c r="E564" s="102">
        <f>IF('Участки тепловых сетей'!F564="Подземная канальная или подвальная",2,IF('Участки тепловых сетей'!F564="Подземная бесканальная",2,IF('Участки тепловых сетей'!F564="Надземная",1,0)))</f>
        <v>2</v>
      </c>
      <c r="F564" s="102">
        <f t="shared" si="72"/>
        <v>0.05</v>
      </c>
      <c r="G564" s="108">
        <f ca="1">IF(B564=0,0,YEAR(TODAY())-'Участки тепловых сетей'!E564)</f>
        <v>39</v>
      </c>
      <c r="H564" s="102">
        <f>IF(B564=0,0,'Участки тепловых сетей'!H564/1000)</f>
        <v>4.4999999999999998E-2</v>
      </c>
      <c r="I564" s="102">
        <f t="shared" si="73"/>
        <v>1</v>
      </c>
      <c r="J564" s="108">
        <f>IF(B564=0,0,'Участки тепловых сетей'!G564/1000)</f>
        <v>2.7E-2</v>
      </c>
      <c r="K564" s="108">
        <f t="shared" ca="1" si="74"/>
        <v>3.5143437902946464</v>
      </c>
      <c r="L564" s="109">
        <f t="shared" ca="1" si="75"/>
        <v>1.5314740018877633</v>
      </c>
      <c r="M564" s="109">
        <f t="shared" ca="1" si="76"/>
        <v>6.8916330084949351E-2</v>
      </c>
      <c r="N564" s="110">
        <f t="shared" si="77"/>
        <v>3.6352898884623777</v>
      </c>
      <c r="O564" s="110">
        <f t="shared" si="78"/>
        <v>0.27508122616955066</v>
      </c>
      <c r="P564" s="111">
        <f ca="1">_xlfn.MAXIFS($S$4:$S$578,$B$4:$B$578,B564)</f>
        <v>305641.73996988434</v>
      </c>
      <c r="Q564" s="112">
        <f t="shared" ca="1" si="79"/>
        <v>0.93340477470927863</v>
      </c>
      <c r="S564" s="112">
        <f ca="1">IF(B563=0,0,IF(B564=B563,S563+M564/O564,M564/O564+1))</f>
        <v>305627.43208164646</v>
      </c>
    </row>
    <row r="565" spans="1:19" x14ac:dyDescent="0.25">
      <c r="A565" s="102">
        <v>562</v>
      </c>
      <c r="B565" s="102" t="str">
        <f>'Участки тепловых сетей'!B565</f>
        <v xml:space="preserve">Блочно-модульная котельная EMS-5600M (п. Сатис) </v>
      </c>
      <c r="C565" s="102" t="str">
        <f>'Участки тепловых сетей'!C565</f>
        <v>ТК21</v>
      </c>
      <c r="D565" s="102" t="str">
        <f>'Участки тепловых сетей'!D565</f>
        <v xml:space="preserve">ГрОт-Советская, 16 </v>
      </c>
      <c r="E565" s="102">
        <f>IF('Участки тепловых сетей'!F565="Подземная канальная или подвальная",2,IF('Участки тепловых сетей'!F565="Подземная бесканальная",2,IF('Участки тепловых сетей'!F565="Надземная",1,0)))</f>
        <v>2</v>
      </c>
      <c r="F565" s="102">
        <f t="shared" si="72"/>
        <v>0.05</v>
      </c>
      <c r="G565" s="108">
        <f ca="1">IF(B565=0,0,YEAR(TODAY())-'Участки тепловых сетей'!E565)</f>
        <v>42</v>
      </c>
      <c r="H565" s="102">
        <f>IF(B565=0,0,'Участки тепловых сетей'!H565/1000)</f>
        <v>5.0999999999999997E-2</v>
      </c>
      <c r="I565" s="102">
        <f t="shared" si="73"/>
        <v>1</v>
      </c>
      <c r="J565" s="108">
        <f>IF(B565=0,0,'Участки тепловых сетей'!G565/1000)</f>
        <v>2.7E-2</v>
      </c>
      <c r="K565" s="108">
        <f t="shared" ca="1" si="74"/>
        <v>4.0830849562838258</v>
      </c>
      <c r="L565" s="109">
        <f t="shared" ca="1" si="75"/>
        <v>4.1735009392570541</v>
      </c>
      <c r="M565" s="109">
        <f t="shared" ca="1" si="76"/>
        <v>0.21284854790210975</v>
      </c>
      <c r="N565" s="110">
        <f t="shared" si="77"/>
        <v>3.6352898884623777</v>
      </c>
      <c r="O565" s="110">
        <f t="shared" si="78"/>
        <v>0.27508122616955066</v>
      </c>
      <c r="P565" s="111">
        <f ca="1">_xlfn.MAXIFS($S$4:$S$578,$B$4:$B$578,B565)</f>
        <v>305641.73996988434</v>
      </c>
      <c r="Q565" s="112">
        <f t="shared" ca="1" si="79"/>
        <v>0.80827854342799743</v>
      </c>
      <c r="S565" s="112">
        <f ca="1">IF(B564=0,0,IF(B565=B564,S564+M565/O565,M565/O565+1))</f>
        <v>305628.20584782044</v>
      </c>
    </row>
    <row r="566" spans="1:19" x14ac:dyDescent="0.25">
      <c r="A566" s="102">
        <v>563</v>
      </c>
      <c r="B566" s="102" t="str">
        <f>'Участки тепловых сетей'!B566</f>
        <v xml:space="preserve">Блочно-модульная котельная EMS-5600M (п. Сатис) </v>
      </c>
      <c r="C566" s="102" t="str">
        <f>'Участки тепловых сетей'!C566</f>
        <v>ГрОт-Советская, 16</v>
      </c>
      <c r="D566" s="102" t="str">
        <f>'Участки тепловых сетей'!D566</f>
        <v xml:space="preserve">ул. Советская, 18 </v>
      </c>
      <c r="E566" s="102">
        <f>IF('Участки тепловых сетей'!F566="Подземная канальная или подвальная",2,IF('Участки тепловых сетей'!F566="Подземная бесканальная",2,IF('Участки тепловых сетей'!F566="Надземная",1,0)))</f>
        <v>2</v>
      </c>
      <c r="F566" s="102">
        <f t="shared" si="72"/>
        <v>0.05</v>
      </c>
      <c r="G566" s="108">
        <f ca="1">IF(B566=0,0,YEAR(TODAY())-'Участки тепловых сетей'!E566)</f>
        <v>42</v>
      </c>
      <c r="H566" s="102">
        <f>IF(B566=0,0,'Участки тепловых сетей'!H566/1000)</f>
        <v>1.6E-2</v>
      </c>
      <c r="I566" s="102">
        <f t="shared" si="73"/>
        <v>1</v>
      </c>
      <c r="J566" s="108">
        <f>IF(B566=0,0,'Участки тепловых сетей'!G566/1000)</f>
        <v>2.7E-2</v>
      </c>
      <c r="K566" s="108">
        <f t="shared" ca="1" si="74"/>
        <v>4.0830849562838258</v>
      </c>
      <c r="L566" s="109">
        <f t="shared" ca="1" si="75"/>
        <v>4.1735009392570541</v>
      </c>
      <c r="M566" s="109">
        <f t="shared" ca="1" si="76"/>
        <v>6.6776015028112867E-2</v>
      </c>
      <c r="N566" s="110">
        <f t="shared" si="77"/>
        <v>3.6352898884623777</v>
      </c>
      <c r="O566" s="110">
        <f t="shared" si="78"/>
        <v>0.27508122616955066</v>
      </c>
      <c r="P566" s="111">
        <f ca="1">_xlfn.MAXIFS($S$4:$S$578,$B$4:$B$578,B566)</f>
        <v>305641.73996988434</v>
      </c>
      <c r="Q566" s="112">
        <f t="shared" ca="1" si="79"/>
        <v>0.93540469446843777</v>
      </c>
      <c r="S566" s="112">
        <f ca="1">IF(B565=0,0,IF(B566=B565,S565+M566/O566,M566/O566+1))</f>
        <v>305628.44859799265</v>
      </c>
    </row>
    <row r="567" spans="1:19" x14ac:dyDescent="0.25">
      <c r="A567" s="102">
        <v>564</v>
      </c>
      <c r="B567" s="102" t="str">
        <f>'Участки тепловых сетей'!B567</f>
        <v xml:space="preserve">Блочно-модульная котельная EMS-5600M (п. Сатис) </v>
      </c>
      <c r="C567" s="102" t="str">
        <f>'Участки тепловых сетей'!C567</f>
        <v>ТК22</v>
      </c>
      <c r="D567" s="102" t="str">
        <f>'Участки тепловых сетей'!D567</f>
        <v xml:space="preserve">ТК22А </v>
      </c>
      <c r="E567" s="102">
        <f>IF('Участки тепловых сетей'!F567="Подземная канальная или подвальная",2,IF('Участки тепловых сетей'!F567="Подземная бесканальная",2,IF('Участки тепловых сетей'!F567="Надземная",1,0)))</f>
        <v>2</v>
      </c>
      <c r="F567" s="102">
        <f t="shared" si="72"/>
        <v>0.05</v>
      </c>
      <c r="G567" s="108">
        <f ca="1">IF(B567=0,0,YEAR(TODAY())-'Участки тепловых сетей'!E567)</f>
        <v>43</v>
      </c>
      <c r="H567" s="102">
        <f>IF(B567=0,0,'Участки тепловых сетей'!H567/1000)</f>
        <v>1.9E-2</v>
      </c>
      <c r="I567" s="102">
        <f t="shared" si="73"/>
        <v>1</v>
      </c>
      <c r="J567" s="108">
        <f>IF(B567=0,0,'Участки тепловых сетей'!G567/1000)</f>
        <v>2.7E-2</v>
      </c>
      <c r="K567" s="108">
        <f t="shared" ca="1" si="74"/>
        <v>4.2924291985889464</v>
      </c>
      <c r="L567" s="109">
        <f t="shared" ca="1" si="75"/>
        <v>6.0900385800320809</v>
      </c>
      <c r="M567" s="109">
        <f t="shared" ca="1" si="76"/>
        <v>0.11571073302060954</v>
      </c>
      <c r="N567" s="110">
        <f t="shared" si="77"/>
        <v>3.6352898884623777</v>
      </c>
      <c r="O567" s="110">
        <f t="shared" si="78"/>
        <v>0.27508122616955066</v>
      </c>
      <c r="P567" s="111">
        <f ca="1">_xlfn.MAXIFS($S$4:$S$578,$B$4:$B$578,B567)</f>
        <v>305641.73996988434</v>
      </c>
      <c r="Q567" s="112">
        <f t="shared" ca="1" si="79"/>
        <v>0.89073284563455912</v>
      </c>
      <c r="S567" s="112">
        <f ca="1">IF(B566=0,0,IF(B567=B566,S566+M567/O567,M567/O567+1))</f>
        <v>305628.86924005038</v>
      </c>
    </row>
    <row r="568" spans="1:19" x14ac:dyDescent="0.25">
      <c r="A568" s="102">
        <v>565</v>
      </c>
      <c r="B568" s="102" t="str">
        <f>'Участки тепловых сетей'!B568</f>
        <v xml:space="preserve">Блочно-модульная котельная EMS-5600M (п. Сатис) </v>
      </c>
      <c r="C568" s="102" t="str">
        <f>'Участки тепловых сетей'!C568</f>
        <v>ТК22А</v>
      </c>
      <c r="D568" s="102" t="str">
        <f>'Участки тепловых сетей'!D568</f>
        <v xml:space="preserve">ул. Советская, 10 </v>
      </c>
      <c r="E568" s="102">
        <f>IF('Участки тепловых сетей'!F568="Подземная канальная или подвальная",2,IF('Участки тепловых сетей'!F568="Подземная бесканальная",2,IF('Участки тепловых сетей'!F568="Надземная",1,0)))</f>
        <v>2</v>
      </c>
      <c r="F568" s="102">
        <f t="shared" si="72"/>
        <v>0.05</v>
      </c>
      <c r="G568" s="108">
        <f ca="1">IF(B568=0,0,YEAR(TODAY())-'Участки тепловых сетей'!E568)</f>
        <v>4</v>
      </c>
      <c r="H568" s="102">
        <f>IF(B568=0,0,'Участки тепловых сетей'!H568/1000)</f>
        <v>1.4E-2</v>
      </c>
      <c r="I568" s="102">
        <f t="shared" si="73"/>
        <v>1</v>
      </c>
      <c r="J568" s="108">
        <f>IF(B568=0,0,'Участки тепловых сетей'!G568/1000)</f>
        <v>2.7E-2</v>
      </c>
      <c r="K568" s="108">
        <f t="shared" ca="1" si="74"/>
        <v>1</v>
      </c>
      <c r="L568" s="109">
        <f t="shared" ca="1" si="75"/>
        <v>0.05</v>
      </c>
      <c r="M568" s="109">
        <f t="shared" ca="1" si="76"/>
        <v>7.000000000000001E-4</v>
      </c>
      <c r="N568" s="110">
        <f t="shared" si="77"/>
        <v>3.6352898884623777</v>
      </c>
      <c r="O568" s="110">
        <f t="shared" si="78"/>
        <v>0.27508122616955066</v>
      </c>
      <c r="P568" s="111">
        <f ca="1">_xlfn.MAXIFS($S$4:$S$578,$B$4:$B$578,B568)</f>
        <v>305641.73996988434</v>
      </c>
      <c r="Q568" s="112">
        <f t="shared" ca="1" si="79"/>
        <v>0.99930024494284331</v>
      </c>
      <c r="S568" s="112">
        <f ca="1">IF(B567=0,0,IF(B568=B567,S567+M568/O568,M568/O568+1))</f>
        <v>305628.87178475328</v>
      </c>
    </row>
    <row r="569" spans="1:19" x14ac:dyDescent="0.25">
      <c r="A569" s="102">
        <v>566</v>
      </c>
      <c r="B569" s="102" t="str">
        <f>'Участки тепловых сетей'!B569</f>
        <v xml:space="preserve">Блочно-модульная котельная EMS-5600M (п. Сатис) </v>
      </c>
      <c r="C569" s="102" t="str">
        <f>'Участки тепловых сетей'!C569</f>
        <v>ТК22А</v>
      </c>
      <c r="D569" s="102" t="str">
        <f>'Участки тепловых сетей'!D569</f>
        <v xml:space="preserve">ул. Советская, 12 </v>
      </c>
      <c r="E569" s="102">
        <f>IF('Участки тепловых сетей'!F569="Подземная канальная или подвальная",2,IF('Участки тепловых сетей'!F569="Подземная бесканальная",2,IF('Участки тепловых сетей'!F569="Надземная",1,0)))</f>
        <v>2</v>
      </c>
      <c r="F569" s="102">
        <f t="shared" si="72"/>
        <v>0.05</v>
      </c>
      <c r="G569" s="108">
        <f ca="1">IF(B569=0,0,YEAR(TODAY())-'Участки тепловых сетей'!E569)</f>
        <v>4</v>
      </c>
      <c r="H569" s="102">
        <f>IF(B569=0,0,'Участки тепловых сетей'!H569/1000)</f>
        <v>3.6999999999999998E-2</v>
      </c>
      <c r="I569" s="102">
        <f t="shared" si="73"/>
        <v>1</v>
      </c>
      <c r="J569" s="108">
        <f>IF(B569=0,0,'Участки тепловых сетей'!G569/1000)</f>
        <v>2.7E-2</v>
      </c>
      <c r="K569" s="108">
        <f t="shared" ca="1" si="74"/>
        <v>1</v>
      </c>
      <c r="L569" s="109">
        <f t="shared" ca="1" si="75"/>
        <v>0.05</v>
      </c>
      <c r="M569" s="109">
        <f t="shared" ca="1" si="76"/>
        <v>1.8500000000000001E-3</v>
      </c>
      <c r="N569" s="110">
        <f t="shared" si="77"/>
        <v>3.6352898884623777</v>
      </c>
      <c r="O569" s="110">
        <f t="shared" si="78"/>
        <v>0.27508122616955066</v>
      </c>
      <c r="P569" s="111">
        <f ca="1">_xlfn.MAXIFS($S$4:$S$578,$B$4:$B$578,B569)</f>
        <v>305641.73996988434</v>
      </c>
      <c r="Q569" s="112">
        <f t="shared" ca="1" si="79"/>
        <v>0.99815171019521709</v>
      </c>
      <c r="S569" s="112">
        <f ca="1">IF(B568=0,0,IF(B569=B568,S568+M569/O569,M569/O569+1))</f>
        <v>305628.87851003959</v>
      </c>
    </row>
    <row r="570" spans="1:19" x14ac:dyDescent="0.25">
      <c r="A570" s="102">
        <v>567</v>
      </c>
      <c r="B570" s="102" t="str">
        <f>'Участки тепловых сетей'!B570</f>
        <v xml:space="preserve">Блочно-модульная котельная EMS-5600M (п. Сатис) </v>
      </c>
      <c r="C570" s="102" t="str">
        <f>'Участки тепловых сетей'!C570</f>
        <v>ТК22А</v>
      </c>
      <c r="D570" s="102" t="str">
        <f>'Участки тепловых сетей'!D570</f>
        <v xml:space="preserve">ул. Советская, 8 </v>
      </c>
      <c r="E570" s="102">
        <f>IF('Участки тепловых сетей'!F570="Подземная канальная или подвальная",2,IF('Участки тепловых сетей'!F570="Подземная бесканальная",2,IF('Участки тепловых сетей'!F570="Надземная",1,0)))</f>
        <v>2</v>
      </c>
      <c r="F570" s="102">
        <f t="shared" si="72"/>
        <v>0.05</v>
      </c>
      <c r="G570" s="108">
        <f ca="1">IF(B570=0,0,YEAR(TODAY())-'Участки тепловых сетей'!E570)</f>
        <v>40</v>
      </c>
      <c r="H570" s="102">
        <f>IF(B570=0,0,'Участки тепловых сетей'!H570/1000)</f>
        <v>4.4999999999999998E-2</v>
      </c>
      <c r="I570" s="102">
        <f t="shared" si="73"/>
        <v>1</v>
      </c>
      <c r="J570" s="108">
        <f>IF(B570=0,0,'Участки тепловых сетей'!G570/1000)</f>
        <v>2.7E-2</v>
      </c>
      <c r="K570" s="108">
        <f t="shared" ca="1" si="74"/>
        <v>3.6945280494653252</v>
      </c>
      <c r="L570" s="109">
        <f t="shared" ca="1" si="75"/>
        <v>2.095258149076467</v>
      </c>
      <c r="M570" s="109">
        <f t="shared" ca="1" si="76"/>
        <v>9.4286616708441018E-2</v>
      </c>
      <c r="N570" s="110">
        <f t="shared" si="77"/>
        <v>3.6352898884623777</v>
      </c>
      <c r="O570" s="110">
        <f t="shared" si="78"/>
        <v>0.27508122616955066</v>
      </c>
      <c r="P570" s="111">
        <f ca="1">_xlfn.MAXIFS($S$4:$S$578,$B$4:$B$578,B570)</f>
        <v>305641.73996988434</v>
      </c>
      <c r="Q570" s="112">
        <f t="shared" ca="1" si="79"/>
        <v>0.91002189737760297</v>
      </c>
      <c r="S570" s="112">
        <f ca="1">IF(B569=0,0,IF(B570=B569,S569+M570/O570,M570/O570+1))</f>
        <v>305629.22126922396</v>
      </c>
    </row>
    <row r="571" spans="1:19" x14ac:dyDescent="0.25">
      <c r="A571" s="102">
        <v>568</v>
      </c>
      <c r="B571" s="102" t="str">
        <f>'Участки тепловых сетей'!B571</f>
        <v xml:space="preserve">Блочно-модульная котельная EMS-5600M (п. Сатис) </v>
      </c>
      <c r="C571" s="102" t="str">
        <f>'Участки тепловых сетей'!C571</f>
        <v>ТК41</v>
      </c>
      <c r="D571" s="102" t="str">
        <f>'Участки тепловых сетей'!D571</f>
        <v xml:space="preserve">ул. Первомайская, 35А </v>
      </c>
      <c r="E571" s="102">
        <f>IF('Участки тепловых сетей'!F571="Подземная канальная или подвальная",2,IF('Участки тепловых сетей'!F571="Подземная бесканальная",2,IF('Участки тепловых сетей'!F571="Надземная",1,0)))</f>
        <v>2</v>
      </c>
      <c r="F571" s="102">
        <f t="shared" si="72"/>
        <v>0.05</v>
      </c>
      <c r="G571" s="108">
        <f ca="1">IF(B571=0,0,YEAR(TODAY())-'Участки тепловых сетей'!E571)</f>
        <v>35</v>
      </c>
      <c r="H571" s="102">
        <f>IF(B571=0,0,'Участки тепловых сетей'!H571/1000)</f>
        <v>1.2500000000000001E-2</v>
      </c>
      <c r="I571" s="102">
        <f t="shared" si="73"/>
        <v>1</v>
      </c>
      <c r="J571" s="108">
        <f>IF(B571=0,0,'Участки тепловых сетей'!G571/1000)</f>
        <v>2.7E-2</v>
      </c>
      <c r="K571" s="108">
        <f t="shared" ca="1" si="74"/>
        <v>2.8773013380028654</v>
      </c>
      <c r="L571" s="109">
        <f t="shared" ca="1" si="75"/>
        <v>0.52523017883607825</v>
      </c>
      <c r="M571" s="109">
        <f t="shared" ca="1" si="76"/>
        <v>6.5653772354509789E-3</v>
      </c>
      <c r="N571" s="110">
        <f t="shared" si="77"/>
        <v>3.6352898884623777</v>
      </c>
      <c r="O571" s="110">
        <f t="shared" si="78"/>
        <v>0.27508122616955066</v>
      </c>
      <c r="P571" s="111">
        <f ca="1">_xlfn.MAXIFS($S$4:$S$578,$B$4:$B$578,B571)</f>
        <v>305641.73996988434</v>
      </c>
      <c r="Q571" s="112">
        <f t="shared" ca="1" si="79"/>
        <v>0.99345612776511971</v>
      </c>
      <c r="S571" s="112">
        <f ca="1">IF(B570=0,0,IF(B571=B570,S570+M571/O571,M571/O571+1))</f>
        <v>305629.24513627344</v>
      </c>
    </row>
    <row r="572" spans="1:19" x14ac:dyDescent="0.25">
      <c r="A572" s="102">
        <v>569</v>
      </c>
      <c r="B572" s="102" t="str">
        <f>'Участки тепловых сетей'!B572</f>
        <v xml:space="preserve">Блочно-модульная котельная EMS-5600M (п. Сатис) </v>
      </c>
      <c r="C572" s="102" t="str">
        <f>'Участки тепловых сетей'!C572</f>
        <v>ТК36А</v>
      </c>
      <c r="D572" s="102" t="str">
        <f>'Участки тепловых сетей'!D572</f>
        <v xml:space="preserve">ул. Первомайская, 18А </v>
      </c>
      <c r="E572" s="102">
        <f>IF('Участки тепловых сетей'!F572="Подземная канальная или подвальная",2,IF('Участки тепловых сетей'!F572="Подземная бесканальная",2,IF('Участки тепловых сетей'!F572="Надземная",1,0)))</f>
        <v>2</v>
      </c>
      <c r="F572" s="102">
        <f t="shared" si="72"/>
        <v>0.05</v>
      </c>
      <c r="G572" s="108">
        <f ca="1">IF(B572=0,0,YEAR(TODAY())-'Участки тепловых сетей'!E572)</f>
        <v>39</v>
      </c>
      <c r="H572" s="102">
        <f>IF(B572=0,0,'Участки тепловых сетей'!H572/1000)</f>
        <v>1.2E-2</v>
      </c>
      <c r="I572" s="102">
        <f t="shared" si="73"/>
        <v>1</v>
      </c>
      <c r="J572" s="108">
        <f>IF(B572=0,0,'Участки тепловых сетей'!G572/1000)</f>
        <v>2.7E-2</v>
      </c>
      <c r="K572" s="108">
        <f t="shared" ca="1" si="74"/>
        <v>3.5143437902946464</v>
      </c>
      <c r="L572" s="109">
        <f t="shared" ca="1" si="75"/>
        <v>1.5314740018877633</v>
      </c>
      <c r="M572" s="109">
        <f t="shared" ca="1" si="76"/>
        <v>1.837768802265316E-2</v>
      </c>
      <c r="N572" s="110">
        <f t="shared" si="77"/>
        <v>3.6352898884623777</v>
      </c>
      <c r="O572" s="110">
        <f t="shared" si="78"/>
        <v>0.27508122616955066</v>
      </c>
      <c r="P572" s="111">
        <f ca="1">_xlfn.MAXIFS($S$4:$S$578,$B$4:$B$578,B572)</f>
        <v>305641.73996988434</v>
      </c>
      <c r="Q572" s="112">
        <f t="shared" ca="1" si="79"/>
        <v>0.98179015194301644</v>
      </c>
      <c r="S572" s="112">
        <f ca="1">IF(B571=0,0,IF(B572=B571,S571+M572/O572,M572/O572+1))</f>
        <v>305629.31194449688</v>
      </c>
    </row>
    <row r="573" spans="1:19" x14ac:dyDescent="0.25">
      <c r="A573" s="102">
        <v>570</v>
      </c>
      <c r="B573" s="102" t="str">
        <f>'Участки тепловых сетей'!B573</f>
        <v xml:space="preserve">Блочно-модульная котельная EMS-5600M (п. Сатис) </v>
      </c>
      <c r="C573" s="102" t="str">
        <f>'Участки тепловых сетей'!C573</f>
        <v>ТК30А</v>
      </c>
      <c r="D573" s="102" t="str">
        <f>'Участки тепловых сетей'!D573</f>
        <v xml:space="preserve">ул. Первомайская, 24 </v>
      </c>
      <c r="E573" s="102">
        <f>IF('Участки тепловых сетей'!F573="Подземная канальная или подвальная",2,IF('Участки тепловых сетей'!F573="Подземная бесканальная",2,IF('Участки тепловых сетей'!F573="Надземная",1,0)))</f>
        <v>2</v>
      </c>
      <c r="F573" s="102">
        <f t="shared" si="72"/>
        <v>0.05</v>
      </c>
      <c r="G573" s="108">
        <f ca="1">IF(B573=0,0,YEAR(TODAY())-'Участки тепловых сетей'!E573)</f>
        <v>47</v>
      </c>
      <c r="H573" s="102">
        <f>IF(B573=0,0,'Участки тепловых сетей'!H573/1000)</f>
        <v>1.7999999999999999E-2</v>
      </c>
      <c r="I573" s="102">
        <f t="shared" si="73"/>
        <v>1</v>
      </c>
      <c r="J573" s="108">
        <f>IF(B573=0,0,'Участки тепловых сетей'!G573/1000)</f>
        <v>2.7E-2</v>
      </c>
      <c r="K573" s="108">
        <f t="shared" ca="1" si="74"/>
        <v>5.2427848623637878</v>
      </c>
      <c r="L573" s="109">
        <f t="shared" ca="1" si="75"/>
        <v>35.525207395728479</v>
      </c>
      <c r="M573" s="109">
        <f t="shared" ca="1" si="76"/>
        <v>0.6394537331231126</v>
      </c>
      <c r="N573" s="110">
        <f t="shared" si="77"/>
        <v>3.6352898884623777</v>
      </c>
      <c r="O573" s="110">
        <f t="shared" si="78"/>
        <v>0.27508122616955066</v>
      </c>
      <c r="P573" s="111">
        <f ca="1">_xlfn.MAXIFS($S$4:$S$578,$B$4:$B$578,B573)</f>
        <v>305641.73996988434</v>
      </c>
      <c r="Q573" s="112">
        <f t="shared" ca="1" si="79"/>
        <v>0.52758054511707175</v>
      </c>
      <c r="S573" s="112">
        <f ca="1">IF(B572=0,0,IF(B573=B572,S572+M573/O573,M573/O573+1))</f>
        <v>305631.63654418703</v>
      </c>
    </row>
    <row r="574" spans="1:19" x14ac:dyDescent="0.25">
      <c r="A574" s="102">
        <v>571</v>
      </c>
      <c r="B574" s="102" t="str">
        <f>'Участки тепловых сетей'!B574</f>
        <v xml:space="preserve">Блочно-модульная котельная EMS-5600M (п. Сатис) </v>
      </c>
      <c r="C574" s="102" t="str">
        <f>'Участки тепловых сетей'!C574</f>
        <v>ТК30А</v>
      </c>
      <c r="D574" s="102" t="str">
        <f>'Участки тепловых сетей'!D574</f>
        <v xml:space="preserve">ул. Первомайская, 26/1 </v>
      </c>
      <c r="E574" s="102">
        <f>IF('Участки тепловых сетей'!F574="Подземная канальная или подвальная",2,IF('Участки тепловых сетей'!F574="Подземная бесканальная",2,IF('Участки тепловых сетей'!F574="Надземная",1,0)))</f>
        <v>2</v>
      </c>
      <c r="F574" s="102">
        <f t="shared" si="72"/>
        <v>0.05</v>
      </c>
      <c r="G574" s="108">
        <f ca="1">IF(B574=0,0,YEAR(TODAY())-'Участки тепловых сетей'!E574)</f>
        <v>47</v>
      </c>
      <c r="H574" s="102">
        <f>IF(B574=0,0,'Участки тепловых сетей'!H574/1000)</f>
        <v>2.5000000000000001E-2</v>
      </c>
      <c r="I574" s="102">
        <f t="shared" si="73"/>
        <v>1</v>
      </c>
      <c r="J574" s="108">
        <f>IF(B574=0,0,'Участки тепловых сетей'!G574/1000)</f>
        <v>2.7E-2</v>
      </c>
      <c r="K574" s="108">
        <f t="shared" ca="1" si="74"/>
        <v>5.2427848623637878</v>
      </c>
      <c r="L574" s="109">
        <f t="shared" ca="1" si="75"/>
        <v>35.525207395728479</v>
      </c>
      <c r="M574" s="109">
        <f t="shared" ca="1" si="76"/>
        <v>0.88813018489321205</v>
      </c>
      <c r="N574" s="110">
        <f t="shared" si="77"/>
        <v>3.6352898884623777</v>
      </c>
      <c r="O574" s="110">
        <f t="shared" si="78"/>
        <v>0.27508122616955066</v>
      </c>
      <c r="P574" s="111">
        <f ca="1">_xlfn.MAXIFS($S$4:$S$578,$B$4:$B$578,B574)</f>
        <v>305641.73996988434</v>
      </c>
      <c r="Q574" s="112">
        <f t="shared" ca="1" si="79"/>
        <v>0.41142432139924145</v>
      </c>
      <c r="S574" s="112">
        <f ca="1">IF(B573=0,0,IF(B574=B573,S573+M574/O574,M574/O574+1))</f>
        <v>305634.86515486782</v>
      </c>
    </row>
    <row r="575" spans="1:19" x14ac:dyDescent="0.25">
      <c r="A575" s="102">
        <v>572</v>
      </c>
      <c r="B575" s="102" t="str">
        <f>'Участки тепловых сетей'!B575</f>
        <v xml:space="preserve">Блочно-модульная котельная EMS-5600M (п. Сатис) </v>
      </c>
      <c r="C575" s="102" t="str">
        <f>'Участки тепловых сетей'!C575</f>
        <v>ТК30</v>
      </c>
      <c r="D575" s="102" t="str">
        <f>'Участки тепловых сетей'!D575</f>
        <v xml:space="preserve">ул. Первомайская, 26А </v>
      </c>
      <c r="E575" s="102">
        <f>IF('Участки тепловых сетей'!F575="Подземная канальная или подвальная",2,IF('Участки тепловых сетей'!F575="Подземная бесканальная",2,IF('Участки тепловых сетей'!F575="Надземная",1,0)))</f>
        <v>2</v>
      </c>
      <c r="F575" s="102">
        <f t="shared" si="72"/>
        <v>0.05</v>
      </c>
      <c r="G575" s="108">
        <f ca="1">IF(B575=0,0,YEAR(TODAY())-'Участки тепловых сетей'!E575)</f>
        <v>47</v>
      </c>
      <c r="H575" s="102">
        <f>IF(B575=0,0,'Участки тепловых сетей'!H575/1000)</f>
        <v>1.7999999999999999E-2</v>
      </c>
      <c r="I575" s="102">
        <f t="shared" si="73"/>
        <v>1</v>
      </c>
      <c r="J575" s="108">
        <f>IF(B575=0,0,'Участки тепловых сетей'!G575/1000)</f>
        <v>2.7E-2</v>
      </c>
      <c r="K575" s="108">
        <f t="shared" ca="1" si="74"/>
        <v>5.2427848623637878</v>
      </c>
      <c r="L575" s="109">
        <f t="shared" ca="1" si="75"/>
        <v>35.525207395728479</v>
      </c>
      <c r="M575" s="109">
        <f t="shared" ca="1" si="76"/>
        <v>0.6394537331231126</v>
      </c>
      <c r="N575" s="110">
        <f t="shared" si="77"/>
        <v>3.6352898884623777</v>
      </c>
      <c r="O575" s="110">
        <f t="shared" si="78"/>
        <v>0.27508122616955066</v>
      </c>
      <c r="P575" s="111">
        <f ca="1">_xlfn.MAXIFS($S$4:$S$578,$B$4:$B$578,B575)</f>
        <v>305641.73996988434</v>
      </c>
      <c r="Q575" s="112">
        <f t="shared" ca="1" si="79"/>
        <v>0.52758054511707175</v>
      </c>
      <c r="S575" s="112">
        <f ca="1">IF(B574=0,0,IF(B575=B574,S574+M575/O575,M575/O575+1))</f>
        <v>305637.18975455797</v>
      </c>
    </row>
    <row r="576" spans="1:19" x14ac:dyDescent="0.25">
      <c r="A576" s="102">
        <v>573</v>
      </c>
      <c r="B576" s="102" t="str">
        <f>'Участки тепловых сетей'!B576</f>
        <v xml:space="preserve">Блочно-модульная котельная EMS-5600M (п. Сатис) </v>
      </c>
      <c r="C576" s="102" t="str">
        <f>'Участки тепловых сетей'!C576</f>
        <v>ТК30</v>
      </c>
      <c r="D576" s="102" t="str">
        <f>'Участки тепловых сетей'!D576</f>
        <v xml:space="preserve">ул. Советская, 4 </v>
      </c>
      <c r="E576" s="102">
        <f>IF('Участки тепловых сетей'!F576="Подземная канальная или подвальная",2,IF('Участки тепловых сетей'!F576="Подземная бесканальная",2,IF('Участки тепловых сетей'!F576="Надземная",1,0)))</f>
        <v>2</v>
      </c>
      <c r="F576" s="102">
        <f t="shared" si="72"/>
        <v>0.05</v>
      </c>
      <c r="G576" s="108">
        <f ca="1">IF(B576=0,0,YEAR(TODAY())-'Участки тепловых сетей'!E576)</f>
        <v>47</v>
      </c>
      <c r="H576" s="102">
        <f>IF(B576=0,0,'Участки тепловых сетей'!H576/1000)</f>
        <v>3.4000000000000002E-2</v>
      </c>
      <c r="I576" s="102">
        <f t="shared" si="73"/>
        <v>1</v>
      </c>
      <c r="J576" s="108">
        <f>IF(B576=0,0,'Участки тепловых сетей'!G576/1000)</f>
        <v>2.7E-2</v>
      </c>
      <c r="K576" s="108">
        <f t="shared" ca="1" si="74"/>
        <v>5.2427848623637878</v>
      </c>
      <c r="L576" s="109">
        <f t="shared" ca="1" si="75"/>
        <v>35.525207395728479</v>
      </c>
      <c r="M576" s="109">
        <f t="shared" ca="1" si="76"/>
        <v>1.2078570514547684</v>
      </c>
      <c r="N576" s="110">
        <f t="shared" si="77"/>
        <v>3.6352898884623777</v>
      </c>
      <c r="O576" s="110">
        <f t="shared" si="78"/>
        <v>0.27508122616955066</v>
      </c>
      <c r="P576" s="111">
        <f ca="1">_xlfn.MAXIFS($S$4:$S$578,$B$4:$B$578,B576)</f>
        <v>305641.73996988434</v>
      </c>
      <c r="Q576" s="112">
        <f t="shared" ca="1" si="79"/>
        <v>0.29883698604040232</v>
      </c>
      <c r="S576" s="112">
        <f ca="1">IF(B575=0,0,IF(B576=B575,S575+M576/O576,M576/O576+1))</f>
        <v>305641.58066508383</v>
      </c>
    </row>
    <row r="577" spans="1:19" x14ac:dyDescent="0.25">
      <c r="A577" s="102">
        <v>574</v>
      </c>
      <c r="B577" s="102" t="str">
        <f>'Участки тепловых сетей'!B577</f>
        <v xml:space="preserve">Блочно-модульная котельная EMS-5600M (п. Сатис) </v>
      </c>
      <c r="C577" s="102" t="str">
        <f>'Участки тепловых сетей'!C577</f>
        <v>ГрОт-Советская, 16</v>
      </c>
      <c r="D577" s="102" t="str">
        <f>'Участки тепловых сетей'!D577</f>
        <v xml:space="preserve">ул. Советская, 16 </v>
      </c>
      <c r="E577" s="102">
        <f>IF('Участки тепловых сетей'!F577="Подземная канальная или подвальная",2,IF('Участки тепловых сетей'!F577="Подземная бесканальная",2,IF('Участки тепловых сетей'!F577="Надземная",1,0)))</f>
        <v>2</v>
      </c>
      <c r="F577" s="102">
        <f t="shared" si="72"/>
        <v>0.05</v>
      </c>
      <c r="G577" s="108">
        <f ca="1">IF(B577=0,0,YEAR(TODAY())-'Участки тепловых сетей'!E577)</f>
        <v>42</v>
      </c>
      <c r="H577" s="102">
        <f>IF(B577=0,0,'Участки тепловых сетей'!H577/1000)</f>
        <v>2E-3</v>
      </c>
      <c r="I577" s="102">
        <f t="shared" si="73"/>
        <v>1</v>
      </c>
      <c r="J577" s="108">
        <f>IF(B577=0,0,'Участки тепловых сетей'!G577/1000)</f>
        <v>2.7E-2</v>
      </c>
      <c r="K577" s="108">
        <f t="shared" ca="1" si="74"/>
        <v>4.0830849562838258</v>
      </c>
      <c r="L577" s="109">
        <f t="shared" ca="1" si="75"/>
        <v>4.1735009392570541</v>
      </c>
      <c r="M577" s="109">
        <f t="shared" ca="1" si="76"/>
        <v>8.3470018785141084E-3</v>
      </c>
      <c r="N577" s="110">
        <f t="shared" si="77"/>
        <v>3.6352898884623777</v>
      </c>
      <c r="O577" s="110">
        <f t="shared" si="78"/>
        <v>0.27508122616955066</v>
      </c>
      <c r="P577" s="111">
        <f ca="1">_xlfn.MAXIFS($S$4:$S$578,$B$4:$B$578,B577)</f>
        <v>305641.73996988434</v>
      </c>
      <c r="Q577" s="112">
        <f t="shared" ca="1" si="79"/>
        <v>0.99168773761759066</v>
      </c>
      <c r="S577" s="112">
        <f ca="1">IF(B576=0,0,IF(B577=B576,S576+M577/O577,M577/O577+1))</f>
        <v>305641.61100885534</v>
      </c>
    </row>
    <row r="578" spans="1:19" x14ac:dyDescent="0.25">
      <c r="A578" s="102">
        <v>575</v>
      </c>
      <c r="B578" s="102" t="str">
        <f>'Участки тепловых сетей'!B578</f>
        <v xml:space="preserve">Блочно-модульная котельная EMS-5600M (п. Сатис) </v>
      </c>
      <c r="C578" s="102" t="str">
        <f>'Участки тепловых сетей'!C578</f>
        <v>ГрОт-Советская, 16</v>
      </c>
      <c r="D578" s="102" t="str">
        <f>'Участки тепловых сетей'!D578</f>
        <v xml:space="preserve">ГрОт-Советская, 16 </v>
      </c>
      <c r="E578" s="102">
        <f>IF('Участки тепловых сетей'!F578="Подземная канальная или подвальная",2,IF('Участки тепловых сетей'!F578="Подземная бесканальная",2,IF('Участки тепловых сетей'!F578="Надземная",1,0)))</f>
        <v>2</v>
      </c>
      <c r="F578" s="102">
        <f t="shared" si="72"/>
        <v>0.05</v>
      </c>
      <c r="G578" s="108">
        <f ca="1">IF(B578=0,0,YEAR(TODAY())-'Участки тепловых сетей'!E578)</f>
        <v>42</v>
      </c>
      <c r="H578" s="102">
        <f>IF(B578=0,0,'Участки тепловых сетей'!H578/1000)</f>
        <v>8.5000000000000006E-3</v>
      </c>
      <c r="I578" s="102">
        <f t="shared" si="73"/>
        <v>1</v>
      </c>
      <c r="J578" s="108">
        <f>IF(B578=0,0,'Участки тепловых сетей'!G578/1000)</f>
        <v>2.7E-2</v>
      </c>
      <c r="K578" s="108">
        <f t="shared" ca="1" si="74"/>
        <v>4.0830849562838258</v>
      </c>
      <c r="L578" s="109">
        <f t="shared" ca="1" si="75"/>
        <v>4.1735009392570541</v>
      </c>
      <c r="M578" s="109">
        <f t="shared" ca="1" si="76"/>
        <v>3.5474757983684962E-2</v>
      </c>
      <c r="N578" s="110">
        <f t="shared" si="77"/>
        <v>3.6352898884623777</v>
      </c>
      <c r="O578" s="110">
        <f t="shared" si="78"/>
        <v>0.27508122616955066</v>
      </c>
      <c r="P578" s="111">
        <f ca="1">_xlfn.MAXIFS($S$4:$S$578,$B$4:$B$578,B578)</f>
        <v>305641.73996988434</v>
      </c>
      <c r="Q578" s="112">
        <f t="shared" ca="1" si="79"/>
        <v>0.96514709618127503</v>
      </c>
      <c r="S578" s="112">
        <f ca="1">IF(B577=0,0,IF(B578=B577,S577+M578/O578,M578/O578+1))</f>
        <v>305641.73996988434</v>
      </c>
    </row>
  </sheetData>
  <mergeCells count="1">
    <mergeCell ref="A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0FACE-B2DD-475C-B6AD-CFC919EE2350}">
  <sheetPr>
    <tabColor rgb="FF00B050"/>
  </sheetPr>
  <dimension ref="A1:AD642"/>
  <sheetViews>
    <sheetView zoomScale="80" zoomScaleNormal="80" workbookViewId="0">
      <selection activeCell="B7" sqref="B7"/>
    </sheetView>
  </sheetViews>
  <sheetFormatPr defaultColWidth="9.109375" defaultRowHeight="12" x14ac:dyDescent="0.25"/>
  <cols>
    <col min="1" max="1" width="6.33203125" style="100" bestFit="1" customWidth="1"/>
    <col min="2" max="2" width="39.6640625" style="103" bestFit="1" customWidth="1"/>
    <col min="3" max="3" width="30.5546875" style="103" customWidth="1"/>
    <col min="4" max="4" width="17.77734375" style="103" bestFit="1" customWidth="1"/>
    <col min="5" max="5" width="13.21875" style="103" bestFit="1" customWidth="1"/>
    <col min="6" max="6" width="15.109375" style="103" bestFit="1" customWidth="1"/>
    <col min="7" max="7" width="16.33203125" style="103" bestFit="1" customWidth="1"/>
    <col min="8" max="8" width="12.109375" style="103" bestFit="1" customWidth="1"/>
    <col min="9" max="9" width="14.5546875" style="103" bestFit="1" customWidth="1"/>
    <col min="10" max="10" width="7.33203125" style="103" bestFit="1" customWidth="1"/>
    <col min="11" max="11" width="16.33203125" style="103" bestFit="1" customWidth="1"/>
    <col min="12" max="12" width="12.21875" style="103" bestFit="1" customWidth="1"/>
    <col min="13" max="13" width="7.88671875" style="103" bestFit="1" customWidth="1"/>
    <col min="14" max="14" width="13.5546875" style="103" bestFit="1" customWidth="1"/>
    <col min="15" max="15" width="11.88671875" style="100" bestFit="1" customWidth="1"/>
    <col min="16" max="16" width="10.77734375" style="100" bestFit="1" customWidth="1"/>
    <col min="17" max="17" width="10.44140625" style="100" bestFit="1" customWidth="1"/>
    <col min="18" max="18" width="0" style="100" hidden="1" customWidth="1"/>
    <col min="19" max="19" width="14.88671875" style="100" customWidth="1"/>
    <col min="20" max="27" width="9.109375" style="100"/>
    <col min="28" max="28" width="13.44140625" style="100" customWidth="1"/>
    <col min="29" max="29" width="18.109375" style="100" customWidth="1"/>
    <col min="30" max="16384" width="9.109375" style="100"/>
  </cols>
  <sheetData>
    <row r="1" spans="1:30" ht="13.2" x14ac:dyDescent="0.25">
      <c r="A1" s="99" t="s">
        <v>597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S1" s="103"/>
    </row>
    <row r="2" spans="1:30" s="103" customFormat="1" ht="108" x14ac:dyDescent="0.25">
      <c r="A2" s="101" t="s">
        <v>1449</v>
      </c>
      <c r="B2" s="102" t="s">
        <v>0</v>
      </c>
      <c r="C2" s="102" t="s">
        <v>1</v>
      </c>
      <c r="D2" s="102" t="s">
        <v>2</v>
      </c>
      <c r="E2" s="102" t="s">
        <v>3</v>
      </c>
      <c r="F2" s="101" t="s">
        <v>1450</v>
      </c>
      <c r="G2" s="101" t="s">
        <v>1451</v>
      </c>
      <c r="H2" s="102" t="s">
        <v>1455</v>
      </c>
      <c r="I2" s="101" t="s">
        <v>1452</v>
      </c>
      <c r="J2" s="102" t="s">
        <v>1453</v>
      </c>
      <c r="K2" s="101" t="s">
        <v>1454</v>
      </c>
      <c r="L2" s="101" t="s">
        <v>1456</v>
      </c>
      <c r="M2" s="101" t="s">
        <v>4</v>
      </c>
      <c r="N2" s="101" t="s">
        <v>1457</v>
      </c>
      <c r="O2" s="101" t="s">
        <v>1458</v>
      </c>
      <c r="P2" s="101" t="s">
        <v>1459</v>
      </c>
      <c r="Q2" s="101" t="s">
        <v>5</v>
      </c>
      <c r="R2" s="113" t="s">
        <v>7</v>
      </c>
      <c r="AD2" s="100"/>
    </row>
    <row r="3" spans="1:30" x14ac:dyDescent="0.25">
      <c r="A3" s="102" t="str">
        <f>'[2]П84.1'!B5</f>
        <v>Ед.изм.</v>
      </c>
      <c r="B3" s="102" t="str">
        <f>'[2]П84.1'!C5</f>
        <v>-</v>
      </c>
      <c r="C3" s="102" t="str">
        <f>'[2]П84.1'!D5</f>
        <v>-</v>
      </c>
      <c r="D3" s="102" t="str">
        <f>'[2]П84.1'!E5</f>
        <v>-</v>
      </c>
      <c r="E3" s="102" t="str">
        <f>'[2]П84.1'!F5</f>
        <v>-</v>
      </c>
      <c r="F3" s="102" t="str">
        <f>'[2]П84.1'!G5</f>
        <v>1/км/год</v>
      </c>
      <c r="G3" s="102" t="str">
        <f>'[2]П84.1'!H5</f>
        <v>лет</v>
      </c>
      <c r="H3" s="102" t="str">
        <f>'[2]П84.1'!I5</f>
        <v>км</v>
      </c>
      <c r="I3" s="102" t="str">
        <f>'[2]П84.1'!K5</f>
        <v>м</v>
      </c>
      <c r="J3" s="102" t="str">
        <f>'[2]П84.1'!J5</f>
        <v>км</v>
      </c>
      <c r="K3" s="102" t="str">
        <f>'[2]П84.1'!L5</f>
        <v>-</v>
      </c>
      <c r="L3" s="102" t="str">
        <f>'[2]П84.1'!N5</f>
        <v>1/год</v>
      </c>
      <c r="M3" s="102" t="str">
        <f>'[2]П84.1'!M5</f>
        <v>1/км/год</v>
      </c>
      <c r="N3" s="102" t="str">
        <f>'[2]П84.1'!O5</f>
        <v>ч</v>
      </c>
      <c r="O3" s="102" t="str">
        <f>'[2]П84.1'!P5</f>
        <v>1/ч</v>
      </c>
      <c r="P3" s="102" t="str">
        <f>'[2]П84.1'!Q5</f>
        <v>-</v>
      </c>
      <c r="Q3" s="102" t="str">
        <f>'[2]П84.1'!R5</f>
        <v>-</v>
      </c>
      <c r="R3" s="114"/>
      <c r="S3" s="103"/>
      <c r="T3" s="103"/>
      <c r="U3" s="103"/>
      <c r="V3" s="103"/>
      <c r="W3" s="103"/>
      <c r="X3" s="103"/>
      <c r="Y3" s="103"/>
      <c r="Z3" s="103"/>
      <c r="AA3" s="103"/>
      <c r="AB3" s="103"/>
    </row>
    <row r="4" spans="1:30" x14ac:dyDescent="0.25">
      <c r="A4" s="102">
        <v>1</v>
      </c>
      <c r="B4" s="102" t="str">
        <f>'Участки тепловых сетей'!B4</f>
        <v>Котельная «Школьная» с. Верякуши</v>
      </c>
      <c r="C4" s="102" t="str">
        <f>'Участки тепловых сетей'!C4</f>
        <v>Котельная «Школьная» с. Верякуши</v>
      </c>
      <c r="D4" s="102" t="str">
        <f>'Участки тепловых сетей'!D4</f>
        <v>УТ1</v>
      </c>
      <c r="E4" s="102">
        <f>IF('Участки тепловых сетей'!F4="Подземная канальная или подвальная",2,IF('Участки тепловых сетей'!F4="Подземная бесканальная",2,IF('Участки тепловых сетей'!F4="Надземная",1,0)))</f>
        <v>2</v>
      </c>
      <c r="F4" s="102">
        <f t="shared" ref="F4:F12" si="0">IF(B4=0,0,0.05)</f>
        <v>0.05</v>
      </c>
      <c r="G4" s="102">
        <f ca="1">IF(B4=0,0,(YEAR(TODAY())-'Участки тепловых сетей'!E4)*0.85)</f>
        <v>28.05</v>
      </c>
      <c r="H4" s="102">
        <f>IF(B4=0,0,'Участки тепловых сетей'!H4/1000)</f>
        <v>3.0000000000000001E-3</v>
      </c>
      <c r="I4" s="108">
        <f>IF(B4=0,0,'Участки тепловых сетей'!G4/1000)</f>
        <v>0.1</v>
      </c>
      <c r="J4" s="102">
        <f t="shared" ref="J4:J12" si="1">IF(H4&lt;1,H4,IF(B4=0,0,IF(I4&lt;0.3,1,IF(I4&lt;0.6,1.5,IF(I4=0.6,2,IF(I4&lt;1.4,3,0))))))</f>
        <v>3.0000000000000001E-3</v>
      </c>
      <c r="K4" s="109">
        <f t="shared" ref="K4:K12" ca="1" si="2">IF(B4=0,0,IF(G4&gt;17,0.5*EXP(G4/20),IF(G4&gt;3,1,0.8)))</f>
        <v>2.0326753249143517</v>
      </c>
      <c r="L4" s="109">
        <f t="shared" ref="L4:L12" ca="1" si="3">IF(B4=0,0,M4*H4)</f>
        <v>4.3517153157592362E-4</v>
      </c>
      <c r="M4" s="109">
        <f t="shared" ref="M4:M12" ca="1" si="4">IF(B4=0,0,F4*(0.1*G4)^(K4-1))</f>
        <v>0.14505717719197453</v>
      </c>
      <c r="N4" s="108">
        <f t="shared" ref="N4:N12" si="5">IF(B4=0,0,2.91*(1+((20.89+((-1.88)*J4))*I4^(1.2))))</f>
        <v>6.7445478350895964</v>
      </c>
      <c r="O4" s="111">
        <f t="shared" ref="O4:O12" si="6">IF(B4=0,0,1/N4)</f>
        <v>0.14826790830918848</v>
      </c>
      <c r="P4" s="111">
        <f ca="1">_xlfn.MAXIFS($R$4:$R$13,$B$4:$B$13,B4)</f>
        <v>1.9319540455055133</v>
      </c>
      <c r="Q4" s="112">
        <f t="shared" ref="Q4:Q12" ca="1" si="7">IF(B4=0,0,EXP(-L4))</f>
        <v>0.99956492314182144</v>
      </c>
      <c r="R4" s="115">
        <f ca="1">IF(B4=0,0,L4/O4+1)</f>
        <v>1.002935035211183</v>
      </c>
      <c r="S4" s="103"/>
      <c r="T4" s="103"/>
      <c r="U4" s="103"/>
      <c r="V4" s="103"/>
      <c r="W4" s="103"/>
      <c r="X4" s="103"/>
      <c r="Y4" s="103"/>
      <c r="Z4" s="103"/>
      <c r="AA4" s="103"/>
      <c r="AB4" s="103"/>
    </row>
    <row r="5" spans="1:30" x14ac:dyDescent="0.25">
      <c r="A5" s="102">
        <v>2</v>
      </c>
      <c r="B5" s="102" t="str">
        <f>'Участки тепловых сетей'!B5</f>
        <v>Котельная «Школьная» с. Верякуши</v>
      </c>
      <c r="C5" s="102" t="str">
        <f>'Участки тепловых сетей'!C5</f>
        <v>УТ1</v>
      </c>
      <c r="D5" s="102" t="str">
        <f>'Участки тепловых сетей'!D5</f>
        <v xml:space="preserve">ул. Советская, 32 </v>
      </c>
      <c r="E5" s="102">
        <f>IF('Участки тепловых сетей'!F5="Подземная канальная или подвальная",2,IF('Участки тепловых сетей'!F5="Подземная бесканальная",2,IF('Участки тепловых сетей'!F5="Надземная",1,0)))</f>
        <v>2</v>
      </c>
      <c r="F5" s="102">
        <f t="shared" si="0"/>
        <v>0.05</v>
      </c>
      <c r="G5" s="102">
        <f ca="1">IF(B5=0,0,(YEAR(TODAY())-'Участки тепловых сетей'!E5)*0.85)</f>
        <v>28.05</v>
      </c>
      <c r="H5" s="102">
        <f>IF(B5=0,0,'Участки тепловых сетей'!H5/1000)</f>
        <v>0.104</v>
      </c>
      <c r="I5" s="108">
        <f>IF(B5=0,0,'Участки тепловых сетей'!G5/1000)</f>
        <v>6.9000000000000006E-2</v>
      </c>
      <c r="J5" s="102">
        <f t="shared" si="1"/>
        <v>0.104</v>
      </c>
      <c r="K5" s="109">
        <f t="shared" ca="1" si="2"/>
        <v>2.0326753249143517</v>
      </c>
      <c r="L5" s="109">
        <f t="shared" ca="1" si="3"/>
        <v>1.508594642796535E-2</v>
      </c>
      <c r="M5" s="109">
        <f t="shared" ca="1" si="4"/>
        <v>0.14505717719197453</v>
      </c>
      <c r="N5" s="108">
        <f t="shared" si="5"/>
        <v>5.3442569354013667</v>
      </c>
      <c r="O5" s="111">
        <f t="shared" si="6"/>
        <v>0.18711675207376563</v>
      </c>
      <c r="P5" s="111">
        <f ca="1">_xlfn.MAXIFS($R$4:$R$13,$B$4:$B$13,B5)</f>
        <v>1.9319540455055133</v>
      </c>
      <c r="Q5" s="112">
        <f t="shared" ca="1" si="7"/>
        <v>0.98502727638901033</v>
      </c>
      <c r="R5" s="112">
        <f ca="1">IF(B4=0,0,IF(B5=B4,R4+L5/O5,L5/O5+1))</f>
        <v>1.0835582090359304</v>
      </c>
      <c r="S5" s="103"/>
      <c r="T5" s="103"/>
      <c r="U5" s="103"/>
      <c r="V5" s="103"/>
      <c r="W5" s="103"/>
      <c r="X5" s="103"/>
      <c r="Y5" s="103"/>
      <c r="Z5" s="103"/>
      <c r="AA5" s="103"/>
      <c r="AB5" s="103"/>
    </row>
    <row r="6" spans="1:30" x14ac:dyDescent="0.25">
      <c r="A6" s="102">
        <v>3</v>
      </c>
      <c r="B6" s="102" t="str">
        <f>'Участки тепловых сетей'!B6</f>
        <v>Котельная «Школьная» с. Верякуши</v>
      </c>
      <c r="C6" s="102" t="str">
        <f>'Участки тепловых сетей'!C6</f>
        <v>УТ1</v>
      </c>
      <c r="D6" s="102" t="str">
        <f>'Участки тепловых сетей'!D6</f>
        <v>УТ2</v>
      </c>
      <c r="E6" s="102">
        <f>IF('Участки тепловых сетей'!F6="Подземная канальная или подвальная",2,IF('Участки тепловых сетей'!F6="Подземная бесканальная",2,IF('Участки тепловых сетей'!F6="Надземная",1,0)))</f>
        <v>2</v>
      </c>
      <c r="F6" s="102">
        <f t="shared" si="0"/>
        <v>0.05</v>
      </c>
      <c r="G6" s="102">
        <f ca="1">IF(B6=0,0,(YEAR(TODAY())-'Участки тепловых сетей'!E6)*0.85)</f>
        <v>38.25</v>
      </c>
      <c r="H6" s="102">
        <f>IF(B6=0,0,'Участки тепловых сетей'!H6/1000)</f>
        <v>2.8000000000000001E-2</v>
      </c>
      <c r="I6" s="108">
        <f>IF(B6=0,0,'Участки тепловых сетей'!G6/1000)</f>
        <v>6.9000000000000006E-2</v>
      </c>
      <c r="J6" s="102">
        <f t="shared" si="1"/>
        <v>2.8000000000000001E-2</v>
      </c>
      <c r="K6" s="109">
        <f t="shared" ca="1" si="2"/>
        <v>3.3849963207636384</v>
      </c>
      <c r="L6" s="109">
        <f t="shared" ca="1" si="3"/>
        <v>3.433221908396325E-2</v>
      </c>
      <c r="M6" s="109">
        <f t="shared" ca="1" si="4"/>
        <v>1.226150681570116</v>
      </c>
      <c r="N6" s="108">
        <f t="shared" si="5"/>
        <v>5.3610636698991714</v>
      </c>
      <c r="O6" s="111">
        <f t="shared" si="6"/>
        <v>0.18653014804034357</v>
      </c>
      <c r="P6" s="111">
        <f ca="1">_xlfn.MAXIFS($R$4:$R$13,$B$4:$B$13,B6)</f>
        <v>1.9319540455055133</v>
      </c>
      <c r="Q6" s="112">
        <f t="shared" ca="1" si="7"/>
        <v>0.96625044447176101</v>
      </c>
      <c r="R6" s="112">
        <f ca="1">IF(B5=0,0,IF(B6=B5,R5+L6/O6,L6/O6+1))</f>
        <v>1.2676154214739848</v>
      </c>
      <c r="S6" s="103"/>
      <c r="T6" s="103"/>
      <c r="U6" s="103"/>
      <c r="V6" s="103"/>
      <c r="W6" s="103"/>
      <c r="X6" s="103"/>
      <c r="Y6" s="103"/>
      <c r="Z6" s="103"/>
      <c r="AA6" s="103"/>
      <c r="AB6" s="103"/>
    </row>
    <row r="7" spans="1:30" x14ac:dyDescent="0.25">
      <c r="A7" s="102">
        <v>4</v>
      </c>
      <c r="B7" s="102" t="str">
        <f>'Участки тепловых сетей'!B7</f>
        <v>Котельная «Школьная» с. Верякуши</v>
      </c>
      <c r="C7" s="102" t="str">
        <f>'Участки тепловых сетей'!C7</f>
        <v>УТ2</v>
      </c>
      <c r="D7" s="102" t="str">
        <f>'Участки тепловых сетей'!D7</f>
        <v>ул. Советская, 31</v>
      </c>
      <c r="E7" s="102">
        <f>IF('Участки тепловых сетей'!F7="Подземная канальная или подвальная",2,IF('Участки тепловых сетей'!F7="Подземная бесканальная",2,IF('Участки тепловых сетей'!F7="Надземная",1,0)))</f>
        <v>2</v>
      </c>
      <c r="F7" s="102">
        <f t="shared" si="0"/>
        <v>0.05</v>
      </c>
      <c r="G7" s="102">
        <f ca="1">IF(B7=0,0,(YEAR(TODAY())-'Участки тепловых сетей'!E7)*0.85)</f>
        <v>39.1</v>
      </c>
      <c r="H7" s="102">
        <f>IF(B7=0,0,'Участки тепловых сетей'!H7/1000)</f>
        <v>5.0000000000000001E-3</v>
      </c>
      <c r="I7" s="108">
        <f>IF(B7=0,0,'Участки тепловых сетей'!G7/1000)</f>
        <v>5.0999999999999997E-2</v>
      </c>
      <c r="J7" s="102">
        <f t="shared" si="1"/>
        <v>5.0000000000000001E-3</v>
      </c>
      <c r="K7" s="109">
        <f t="shared" ca="1" si="2"/>
        <v>3.5319595118506055</v>
      </c>
      <c r="L7" s="109">
        <f t="shared" ca="1" si="3"/>
        <v>7.8941901331923761E-3</v>
      </c>
      <c r="M7" s="109">
        <f t="shared" ca="1" si="4"/>
        <v>1.5788380266384752</v>
      </c>
      <c r="N7" s="108">
        <f t="shared" si="5"/>
        <v>4.6189138681848885</v>
      </c>
      <c r="O7" s="111">
        <f t="shared" si="6"/>
        <v>0.21650111444770753</v>
      </c>
      <c r="P7" s="111">
        <f ca="1">_xlfn.MAXIFS($R$4:$R$13,$B$4:$B$13,B7)</f>
        <v>1.9319540455055133</v>
      </c>
      <c r="Q7" s="112">
        <f t="shared" ca="1" si="7"/>
        <v>0.99213688715529402</v>
      </c>
      <c r="R7" s="112">
        <f ca="1">IF(B6=0,0,IF(B7=B6,R6+L7/O7,L7/O7+1))</f>
        <v>1.3040780057582753</v>
      </c>
      <c r="S7" s="103"/>
      <c r="T7" s="103"/>
      <c r="U7" s="103"/>
      <c r="V7" s="103"/>
      <c r="W7" s="103"/>
      <c r="X7" s="103"/>
      <c r="Y7" s="103"/>
      <c r="Z7" s="103"/>
      <c r="AA7" s="103"/>
      <c r="AB7" s="103"/>
    </row>
    <row r="8" spans="1:30" x14ac:dyDescent="0.25">
      <c r="A8" s="102">
        <v>5</v>
      </c>
      <c r="B8" s="102" t="str">
        <f>'Участки тепловых сетей'!B8</f>
        <v>Котельная «Школьная» с. Верякуши</v>
      </c>
      <c r="C8" s="102" t="str">
        <f>'Участки тепловых сетей'!C8</f>
        <v>УТ2</v>
      </c>
      <c r="D8" s="102" t="str">
        <f>'Участки тепловых сетей'!D8</f>
        <v>ул. Советская, 33</v>
      </c>
      <c r="E8" s="102">
        <f>IF('Участки тепловых сетей'!F8="Подземная канальная или подвальная",2,IF('Участки тепловых сетей'!F8="Подземная бесканальная",2,IF('Участки тепловых сетей'!F8="Надземная",1,0)))</f>
        <v>2</v>
      </c>
      <c r="F8" s="102">
        <f t="shared" si="0"/>
        <v>0.05</v>
      </c>
      <c r="G8" s="102">
        <f ca="1">IF(B8=0,0,(YEAR(TODAY())-'Участки тепловых сетей'!E8)*0.85)</f>
        <v>39.1</v>
      </c>
      <c r="H8" s="102">
        <f>IF(B8=0,0,'Участки тепловых сетей'!H8/1000)</f>
        <v>1.0999999999999999E-2</v>
      </c>
      <c r="I8" s="108">
        <f>IF(B8=0,0,'Участки тепловых сетей'!G8/1000)</f>
        <v>5.0999999999999997E-2</v>
      </c>
      <c r="J8" s="102">
        <f t="shared" si="1"/>
        <v>1.0999999999999999E-2</v>
      </c>
      <c r="K8" s="109">
        <f t="shared" ca="1" si="2"/>
        <v>3.5319595118506055</v>
      </c>
      <c r="L8" s="109">
        <f t="shared" ca="1" si="3"/>
        <v>1.7367218293023227E-2</v>
      </c>
      <c r="M8" s="109">
        <f t="shared" ca="1" si="4"/>
        <v>1.5788380266384752</v>
      </c>
      <c r="N8" s="108">
        <f t="shared" si="5"/>
        <v>4.6179906883704609</v>
      </c>
      <c r="O8" s="111">
        <f t="shared" si="6"/>
        <v>0.21654439505872358</v>
      </c>
      <c r="P8" s="111">
        <f ca="1">_xlfn.MAXIFS($R$4:$R$13,$B$4:$B$13,B8)</f>
        <v>1.9319540455055133</v>
      </c>
      <c r="Q8" s="112">
        <f t="shared" ca="1" si="7"/>
        <v>0.98278272256923449</v>
      </c>
      <c r="R8" s="112">
        <f ca="1">IF(B7=0,0,IF(B8=B7,R7+L8/O8,L8/O8+1))</f>
        <v>1.3842796581183536</v>
      </c>
      <c r="S8" s="103"/>
      <c r="T8" s="103"/>
      <c r="U8" s="103"/>
      <c r="V8" s="103"/>
      <c r="W8" s="103"/>
      <c r="X8" s="103"/>
      <c r="Y8" s="103"/>
      <c r="Z8" s="103"/>
      <c r="AA8" s="103"/>
      <c r="AB8" s="103"/>
    </row>
    <row r="9" spans="1:30" x14ac:dyDescent="0.25">
      <c r="A9" s="102">
        <v>6</v>
      </c>
      <c r="B9" s="102" t="str">
        <f>'Участки тепловых сетей'!B9</f>
        <v>Котельная «Школьная» с. Верякуши</v>
      </c>
      <c r="C9" s="102" t="str">
        <f>'Участки тепловых сетей'!C9</f>
        <v>УТ2</v>
      </c>
      <c r="D9" s="102" t="str">
        <f>'Участки тепловых сетей'!D9</f>
        <v xml:space="preserve">ул. Колхозная, 4 </v>
      </c>
      <c r="E9" s="102">
        <f>IF('Участки тепловых сетей'!F9="Подземная канальная или подвальная",2,IF('Участки тепловых сетей'!F9="Подземная бесканальная",2,IF('Участки тепловых сетей'!F9="Надземная",1,0)))</f>
        <v>2</v>
      </c>
      <c r="F9" s="102">
        <f t="shared" si="0"/>
        <v>0.05</v>
      </c>
      <c r="G9" s="102">
        <f ca="1">IF(B9=0,0,(YEAR(TODAY())-'Участки тепловых сетей'!E9)*0.85)</f>
        <v>38.25</v>
      </c>
      <c r="H9" s="102">
        <f>IF(B9=0,0,'Участки тепловых сетей'!H9/1000)</f>
        <v>9.7000000000000003E-2</v>
      </c>
      <c r="I9" s="108">
        <f>IF(B9=0,0,'Участки тепловых сетей'!G9/1000)</f>
        <v>5.0999999999999997E-2</v>
      </c>
      <c r="J9" s="102">
        <f t="shared" si="1"/>
        <v>9.7000000000000003E-2</v>
      </c>
      <c r="K9" s="109">
        <f t="shared" ca="1" si="2"/>
        <v>3.3849963207636384</v>
      </c>
      <c r="L9" s="109">
        <f t="shared" ca="1" si="3"/>
        <v>0.11893661611230125</v>
      </c>
      <c r="M9" s="109">
        <f t="shared" ca="1" si="4"/>
        <v>1.226150681570116</v>
      </c>
      <c r="N9" s="108">
        <f t="shared" si="5"/>
        <v>4.6047584443636733</v>
      </c>
      <c r="O9" s="111">
        <f t="shared" si="6"/>
        <v>0.21716665750926029</v>
      </c>
      <c r="P9" s="111">
        <f ca="1">_xlfn.MAXIFS($R$4:$R$13,$B$4:$B$13,B9)</f>
        <v>1.9319540455055133</v>
      </c>
      <c r="Q9" s="112">
        <f t="shared" ca="1" si="7"/>
        <v>0.88786407525532085</v>
      </c>
      <c r="R9" s="112">
        <f ca="1">IF(B8=0,0,IF(B9=B8,R8+L9/O9,L9/O9+1))</f>
        <v>1.9319540455055133</v>
      </c>
      <c r="S9" s="103"/>
      <c r="T9" s="103"/>
      <c r="U9" s="103"/>
      <c r="V9" s="103"/>
      <c r="W9" s="103"/>
      <c r="X9" s="103"/>
      <c r="Y9" s="103"/>
      <c r="Z9" s="103"/>
      <c r="AA9" s="103"/>
      <c r="AB9" s="103"/>
    </row>
    <row r="10" spans="1:30" x14ac:dyDescent="0.25">
      <c r="A10" s="102">
        <v>7</v>
      </c>
      <c r="B10" s="102" t="str">
        <f>'Участки тепловых сетей'!B10</f>
        <v>Котельная «ДК» с. Ореховец</v>
      </c>
      <c r="C10" s="102" t="str">
        <f>'Участки тепловых сетей'!C10</f>
        <v>Котельная «ДК» с. Ореховец</v>
      </c>
      <c r="D10" s="102" t="str">
        <f>'Участки тепловых сетей'!D10</f>
        <v xml:space="preserve">ул. Шоссейная, 31 </v>
      </c>
      <c r="E10" s="102">
        <f>IF('Участки тепловых сетей'!F10="Подземная канальная или подвальная",2,IF('Участки тепловых сетей'!F10="Подземная бесканальная",2,IF('Участки тепловых сетей'!F10="Надземная",1,0)))</f>
        <v>1</v>
      </c>
      <c r="F10" s="102">
        <f t="shared" si="0"/>
        <v>0.05</v>
      </c>
      <c r="G10" s="102">
        <f ca="1">IF(B10=0,0,(YEAR(TODAY())-'Участки тепловых сетей'!E10)*0.85)</f>
        <v>29.75</v>
      </c>
      <c r="H10" s="102">
        <f>IF(B10=0,0,'Участки тепловых сетей'!H10/1000)</f>
        <v>5.0000000000000001E-3</v>
      </c>
      <c r="I10" s="108">
        <f>IF(B10=0,0,'Участки тепловых сетей'!G10/1000)</f>
        <v>0.1</v>
      </c>
      <c r="J10" s="102">
        <f t="shared" si="1"/>
        <v>5.0000000000000001E-3</v>
      </c>
      <c r="K10" s="109">
        <f t="shared" ca="1" si="2"/>
        <v>2.2130083172909671</v>
      </c>
      <c r="L10" s="109">
        <f t="shared" ca="1" si="3"/>
        <v>9.3817453679901491E-4</v>
      </c>
      <c r="M10" s="109">
        <f t="shared" ca="1" si="4"/>
        <v>0.18763490735980298</v>
      </c>
      <c r="N10" s="108">
        <f t="shared" si="5"/>
        <v>6.7438574668015612</v>
      </c>
      <c r="O10" s="111">
        <f t="shared" si="6"/>
        <v>0.14828308648614935</v>
      </c>
      <c r="P10" s="111">
        <f ca="1">_xlfn.MAXIFS($R$4:$R$13,$B$4:$B$13,B10)</f>
        <v>1.0063269153551551</v>
      </c>
      <c r="Q10" s="112">
        <f t="shared" ca="1" si="7"/>
        <v>0.99906226541133825</v>
      </c>
      <c r="R10" s="112">
        <f ca="1">IF(B9=0,0,IF(B10=B9,R9+L10/O10,L10/O10+1))</f>
        <v>1.0063269153551551</v>
      </c>
      <c r="S10" s="103"/>
      <c r="T10" s="103"/>
      <c r="U10" s="103"/>
      <c r="V10" s="103"/>
      <c r="W10" s="103"/>
      <c r="X10" s="103"/>
      <c r="Y10" s="103"/>
      <c r="Z10" s="103"/>
      <c r="AA10" s="103"/>
      <c r="AB10" s="103"/>
    </row>
    <row r="11" spans="1:30" x14ac:dyDescent="0.25">
      <c r="A11" s="102">
        <v>8</v>
      </c>
      <c r="B11" s="102" t="str">
        <f>'Участки тепловых сетей'!B11</f>
        <v xml:space="preserve">Котельная «Школьная» с. Елизарьево </v>
      </c>
      <c r="C11" s="102" t="str">
        <f>'Участки тепловых сетей'!C11</f>
        <v xml:space="preserve">Котельная «Школьная» с. Елизарьево </v>
      </c>
      <c r="D11" s="102" t="str">
        <f>'Участки тепловых сетей'!D11</f>
        <v xml:space="preserve">ул. Прокеева, 2А </v>
      </c>
      <c r="E11" s="102">
        <f>IF('Участки тепловых сетей'!F11="Подземная канальная или подвальная",2,IF('Участки тепловых сетей'!F11="Подземная бесканальная",2,IF('Участки тепловых сетей'!F11="Надземная",1,0)))</f>
        <v>1</v>
      </c>
      <c r="F11" s="102">
        <f t="shared" si="0"/>
        <v>0.05</v>
      </c>
      <c r="G11" s="102">
        <f ca="1">IF(B11=0,0,(YEAR(TODAY())-'Участки тепловых сетей'!E11)*0.85)</f>
        <v>33.15</v>
      </c>
      <c r="H11" s="102">
        <f>IF(B11=0,0,'Участки тепловых сетей'!H11/1000)</f>
        <v>5.0000000000000001E-3</v>
      </c>
      <c r="I11" s="108">
        <f>IF(B11=0,0,'Участки тепловых сетей'!G11/1000)</f>
        <v>0.1</v>
      </c>
      <c r="J11" s="102">
        <f t="shared" si="1"/>
        <v>5.0000000000000001E-3</v>
      </c>
      <c r="K11" s="109">
        <f t="shared" ca="1" si="2"/>
        <v>2.623089494497302</v>
      </c>
      <c r="L11" s="109">
        <f t="shared" ca="1" si="3"/>
        <v>1.7487646378145463E-3</v>
      </c>
      <c r="M11" s="109">
        <f t="shared" ca="1" si="4"/>
        <v>0.34975292756290927</v>
      </c>
      <c r="N11" s="108">
        <f t="shared" si="5"/>
        <v>6.7438574668015612</v>
      </c>
      <c r="O11" s="111">
        <f t="shared" si="6"/>
        <v>0.14828308648614935</v>
      </c>
      <c r="P11" s="111">
        <f ca="1">_xlfn.MAXIFS($R$4:$R$13,$B$4:$B$13,B11)</f>
        <v>1.0117934194604041</v>
      </c>
      <c r="Q11" s="112">
        <f t="shared" ca="1" si="7"/>
        <v>0.99825276356011539</v>
      </c>
      <c r="R11" s="112">
        <f ca="1">IF(B10=0,0,IF(B11=B10,R10+L11/O11,L11/O11+1))</f>
        <v>1.0117934194604041</v>
      </c>
      <c r="S11" s="103"/>
      <c r="T11" s="103"/>
      <c r="U11" s="103"/>
      <c r="V11" s="103"/>
      <c r="W11" s="103"/>
      <c r="X11" s="103"/>
      <c r="Y11" s="103"/>
      <c r="Z11" s="103"/>
      <c r="AA11" s="103"/>
      <c r="AB11" s="103"/>
    </row>
    <row r="12" spans="1:30" x14ac:dyDescent="0.25">
      <c r="A12" s="102">
        <v>9</v>
      </c>
      <c r="B12" s="102" t="str">
        <f>'Участки тепловых сетей'!B12</f>
        <v>Котельная «Школьная» с. Верякуши</v>
      </c>
      <c r="C12" s="102" t="str">
        <f>'Участки тепловых сетей'!C12</f>
        <v>Котельная «Школьная» с. Верякуши</v>
      </c>
      <c r="D12" s="102" t="str">
        <f>'Участки тепловых сетей'!D12</f>
        <v xml:space="preserve">ул. Прокеева, 3А </v>
      </c>
      <c r="E12" s="102">
        <f>IF('Участки тепловых сетей'!F12="Подземная канальная или подвальная",2,IF('Участки тепловых сетей'!F12="Подземная бесканальная",2,IF('Участки тепловых сетей'!F12="Надземная",1,0)))</f>
        <v>2</v>
      </c>
      <c r="F12" s="102">
        <f t="shared" si="0"/>
        <v>0.05</v>
      </c>
      <c r="G12" s="102">
        <f ca="1">IF(B12=0,0,(YEAR(TODAY())-'Участки тепловых сетей'!E12)*0.85)</f>
        <v>14.45</v>
      </c>
      <c r="H12" s="102">
        <f>IF(B12=0,0,'Участки тепловых сетей'!H12/1000)</f>
        <v>0.125</v>
      </c>
      <c r="I12" s="108">
        <f>IF(B12=0,0,'Участки тепловых сетей'!G12/1000)</f>
        <v>5.0999999999999997E-2</v>
      </c>
      <c r="J12" s="102">
        <f t="shared" si="1"/>
        <v>0.125</v>
      </c>
      <c r="K12" s="109">
        <f t="shared" ca="1" si="2"/>
        <v>1</v>
      </c>
      <c r="L12" s="109">
        <f t="shared" ca="1" si="3"/>
        <v>6.2500000000000003E-3</v>
      </c>
      <c r="M12" s="109">
        <f t="shared" ca="1" si="4"/>
        <v>0.05</v>
      </c>
      <c r="N12" s="108">
        <f t="shared" si="5"/>
        <v>4.6004502718963476</v>
      </c>
      <c r="O12" s="111">
        <f t="shared" si="6"/>
        <v>0.21737002704037292</v>
      </c>
      <c r="P12" s="111">
        <f ca="1">_xlfn.MAXIFS($R$4:$R$13,$B$4:$B$13,B12)</f>
        <v>1.9319540455055133</v>
      </c>
      <c r="Q12" s="112">
        <f t="shared" ca="1" si="7"/>
        <v>0.9937694906233947</v>
      </c>
      <c r="R12" s="112">
        <f ca="1">IF(B11=0,0,IF(B12=B11,R11+L12/O12,L12/O12+1))</f>
        <v>1.0287528141993523</v>
      </c>
      <c r="S12" s="103"/>
      <c r="T12" s="103"/>
      <c r="U12" s="103"/>
      <c r="V12" s="103"/>
      <c r="W12" s="103"/>
      <c r="X12" s="103"/>
      <c r="Y12" s="103"/>
      <c r="Z12" s="103"/>
      <c r="AA12" s="103"/>
      <c r="AB12" s="103"/>
    </row>
    <row r="13" spans="1:30" ht="24" x14ac:dyDescent="0.25">
      <c r="A13" s="102">
        <v>10</v>
      </c>
      <c r="B13" s="102" t="str">
        <f>'Участки тепловых сетей'!B13</f>
        <v>Котельная «Администрация» с. Елизарьево</v>
      </c>
      <c r="C13" s="102" t="str">
        <f>'Участки тепловых сетей'!C13</f>
        <v>Котельная «Администрация» с. Елизарьево</v>
      </c>
      <c r="D13" s="102" t="str">
        <f>'Участки тепловых сетей'!D13</f>
        <v xml:space="preserve">ул. Молодежная, 1А </v>
      </c>
      <c r="E13" s="102">
        <f>IF('Участки тепловых сетей'!F13="Подземная канальная или подвальная",2,IF('Участки тепловых сетей'!F13="Подземная бесканальная",2,IF('Участки тепловых сетей'!F13="Надземная",1,0)))</f>
        <v>2</v>
      </c>
      <c r="F13" s="102">
        <f t="shared" ref="F13:F76" si="8">IF(B13=0,0,0.05)</f>
        <v>0.05</v>
      </c>
      <c r="G13" s="102">
        <f ca="1">IF(B13=0,0,(YEAR(TODAY())-'Участки тепловых сетей'!E13)*0.85)</f>
        <v>22.95</v>
      </c>
      <c r="H13" s="102">
        <f>IF(B13=0,0,'Участки тепловых сетей'!H13/1000)</f>
        <v>1.7999999999999999E-2</v>
      </c>
      <c r="I13" s="108">
        <f>IF(B13=0,0,'Участки тепловых сетей'!G13/1000)</f>
        <v>5.0999999999999997E-2</v>
      </c>
      <c r="J13" s="102">
        <f t="shared" ref="J13:J76" si="9">IF(H13&lt;1,H13,IF(B13=0,0,IF(I13&lt;0.3,1,IF(I13&lt;0.6,1.5,IF(I13=0.6,2,IF(I13&lt;1.4,3,0))))))</f>
        <v>1.7999999999999999E-2</v>
      </c>
      <c r="K13" s="109">
        <f t="shared" ref="K13:K76" ca="1" si="10">IF(B13=0,0,IF(G13&gt;17,0.5*EXP(G13/20),IF(G13&gt;3,1,0.8)))</f>
        <v>1.5751536442745315</v>
      </c>
      <c r="L13" s="109">
        <f t="shared" ref="L13:L76" ca="1" si="11">IF(B13=0,0,M13*H13)</f>
        <v>1.4512692330749014E-3</v>
      </c>
      <c r="M13" s="109">
        <f t="shared" ref="M13:M76" ca="1" si="12">IF(B13=0,0,F13*(0.1*G13)^(K13-1))</f>
        <v>8.0626068504161194E-2</v>
      </c>
      <c r="N13" s="108">
        <f t="shared" ref="N13:N76" si="13">IF(B13=0,0,2.91*(1+((20.89+((-1.88)*J13))*I13^(1.2))))</f>
        <v>4.6169136452536295</v>
      </c>
      <c r="O13" s="111">
        <f t="shared" ref="O13:O76" si="14">IF(B13=0,0,1/N13)</f>
        <v>0.21659491098085398</v>
      </c>
      <c r="P13" s="111">
        <f ca="1">_xlfn.MAXIFS($R$4:$R$13,$B$4:$B$13,B13)</f>
        <v>1.0067003847251204</v>
      </c>
      <c r="Q13" s="112">
        <f t="shared" ref="Q13:Q76" ca="1" si="15">IF(B13=0,0,EXP(-L13))</f>
        <v>0.99854978334886368</v>
      </c>
      <c r="R13" s="112">
        <f ca="1">IF(B12=0,0,IF(B13=B12,R12+L13/O13,L13/O13+1))</f>
        <v>1.0067003847251204</v>
      </c>
      <c r="S13" s="103"/>
      <c r="T13" s="103"/>
      <c r="U13" s="103"/>
      <c r="V13" s="103"/>
      <c r="W13" s="103"/>
      <c r="X13" s="103"/>
      <c r="Y13" s="103"/>
      <c r="Z13" s="103"/>
      <c r="AA13" s="103"/>
      <c r="AB13" s="103"/>
    </row>
    <row r="14" spans="1:30" x14ac:dyDescent="0.25">
      <c r="A14" s="102">
        <v>11</v>
      </c>
      <c r="B14" s="102" t="str">
        <f>'Участки тепловых сетей'!B14</f>
        <v xml:space="preserve">Котельная «ДК» с. Елизарьево </v>
      </c>
      <c r="C14" s="102" t="str">
        <f>'Участки тепловых сетей'!C14</f>
        <v xml:space="preserve">Котельная «ДК» с. Елизарьево </v>
      </c>
      <c r="D14" s="102" t="str">
        <f>'Участки тепловых сетей'!D14</f>
        <v xml:space="preserve">ул. 9 Мая, 34А </v>
      </c>
      <c r="E14" s="102">
        <f>IF('Участки тепловых сетей'!F14="Подземная канальная или подвальная",2,IF('Участки тепловых сетей'!F14="Подземная бесканальная",2,IF('Участки тепловых сетей'!F14="Надземная",1,0)))</f>
        <v>1</v>
      </c>
      <c r="F14" s="102">
        <f t="shared" si="8"/>
        <v>0.05</v>
      </c>
      <c r="G14" s="102">
        <f ca="1">IF(B14=0,0,(YEAR(TODAY())-'Участки тепловых сетей'!E14)*0.85)</f>
        <v>35.699999999999996</v>
      </c>
      <c r="H14" s="102">
        <f>IF(B14=0,0,'Участки тепловых сетей'!H14/1000)</f>
        <v>2E-3</v>
      </c>
      <c r="I14" s="108">
        <f>IF(B14=0,0,'Участки тепловых сетей'!G14/1000)</f>
        <v>3.2000000000000001E-2</v>
      </c>
      <c r="J14" s="102">
        <f t="shared" si="9"/>
        <v>2E-3</v>
      </c>
      <c r="K14" s="109">
        <f t="shared" ca="1" si="10"/>
        <v>2.9797899737912927</v>
      </c>
      <c r="L14" s="109">
        <f t="shared" ca="1" si="11"/>
        <v>1.2421298343306092E-3</v>
      </c>
      <c r="M14" s="109">
        <f t="shared" ca="1" si="12"/>
        <v>0.62106491716530454</v>
      </c>
      <c r="N14" s="108">
        <f t="shared" si="13"/>
        <v>3.8870869819279701</v>
      </c>
      <c r="O14" s="111">
        <f t="shared" si="14"/>
        <v>0.25726205887577192</v>
      </c>
      <c r="P14" s="111">
        <f>_xlfn.MAXIFS($R$4:$R$13,$B$4:$B$13,B14)</f>
        <v>0</v>
      </c>
      <c r="Q14" s="112">
        <f t="shared" ca="1" si="15"/>
        <v>0.99875864128962033</v>
      </c>
      <c r="R14" s="112">
        <f ca="1">IF(B13=0,0,IF(B14=B13,R13+L14/O14,L14/O14+1))</f>
        <v>1.0048282667088908</v>
      </c>
      <c r="S14" s="103"/>
      <c r="T14" s="103"/>
      <c r="U14" s="103"/>
      <c r="V14" s="103"/>
      <c r="W14" s="103"/>
      <c r="X14" s="103"/>
      <c r="Y14" s="103"/>
      <c r="Z14" s="103"/>
      <c r="AA14" s="103"/>
      <c r="AB14" s="103"/>
    </row>
    <row r="15" spans="1:30" ht="24" x14ac:dyDescent="0.25">
      <c r="A15" s="102">
        <v>12</v>
      </c>
      <c r="B15" s="102" t="str">
        <f>'Участки тепловых сетей'!B15</f>
        <v>Котельная Дивеевского территориального отдела в с. Елизарьево</v>
      </c>
      <c r="C15" s="102" t="str">
        <f>'Участки тепловых сетей'!C15</f>
        <v>Котельная Дивеевского территориального отдела в с. Елизарьево</v>
      </c>
      <c r="D15" s="102" t="str">
        <f>'Участки тепловых сетей'!D15</f>
        <v xml:space="preserve">ул. 9 Мая, 35А </v>
      </c>
      <c r="E15" s="102">
        <f>IF('Участки тепловых сетей'!F15="Подземная канальная или подвальная",2,IF('Участки тепловых сетей'!F15="Подземная бесканальная",2,IF('Участки тепловых сетей'!F15="Надземная",1,0)))</f>
        <v>2</v>
      </c>
      <c r="F15" s="102">
        <f t="shared" si="8"/>
        <v>0.05</v>
      </c>
      <c r="G15" s="102">
        <f ca="1">IF(B15=0,0,(YEAR(TODAY())-'Участки тепловых сетей'!E15)*0.85)</f>
        <v>39.949999999999996</v>
      </c>
      <c r="H15" s="102">
        <f>IF(B15=0,0,'Участки тепловых сетей'!H15/1000)</f>
        <v>2E-3</v>
      </c>
      <c r="I15" s="108">
        <f>IF(B15=0,0,'Участки тепловых сетей'!G15/1000)</f>
        <v>3.2000000000000001E-2</v>
      </c>
      <c r="J15" s="102">
        <f t="shared" si="9"/>
        <v>2E-3</v>
      </c>
      <c r="K15" s="109">
        <f t="shared" ca="1" si="10"/>
        <v>3.6853032651266591</v>
      </c>
      <c r="L15" s="109">
        <f t="shared" ca="1" si="11"/>
        <v>4.1233954101184871E-3</v>
      </c>
      <c r="M15" s="109">
        <f t="shared" ca="1" si="12"/>
        <v>2.0616977050592435</v>
      </c>
      <c r="N15" s="108">
        <f t="shared" si="13"/>
        <v>3.8870869819279701</v>
      </c>
      <c r="O15" s="111">
        <f t="shared" si="14"/>
        <v>0.25726205887577192</v>
      </c>
      <c r="P15" s="111">
        <f>_xlfn.MAXIFS($R$4:$R$13,$B$4:$B$13,B15)</f>
        <v>0</v>
      </c>
      <c r="Q15" s="112">
        <f t="shared" ca="1" si="15"/>
        <v>0.99588509411217474</v>
      </c>
      <c r="R15" s="112">
        <f ca="1">IF(B14=0,0,IF(B15=B14,R14+L15/O15,L15/O15+1))</f>
        <v>1.0160279966200132</v>
      </c>
      <c r="S15" s="103"/>
      <c r="T15" s="103"/>
      <c r="U15" s="103"/>
      <c r="V15" s="103"/>
      <c r="W15" s="103"/>
      <c r="X15" s="103"/>
      <c r="Y15" s="103"/>
      <c r="Z15" s="103"/>
      <c r="AA15" s="103"/>
      <c r="AB15" s="103"/>
    </row>
    <row r="16" spans="1:30" x14ac:dyDescent="0.25">
      <c r="A16" s="102">
        <v>13</v>
      </c>
      <c r="B16" s="102" t="str">
        <f>'Участки тепловых сетей'!B16</f>
        <v xml:space="preserve">Котельная «Школьная» с. Глухово </v>
      </c>
      <c r="C16" s="102" t="str">
        <f>'Участки тепловых сетей'!C16</f>
        <v xml:space="preserve">Котельная «Школьная» с. Глухово </v>
      </c>
      <c r="D16" s="102" t="str">
        <f>'Участки тепловых сетей'!D16</f>
        <v>ТК1</v>
      </c>
      <c r="E16" s="102">
        <f>IF('Участки тепловых сетей'!F16="Подземная канальная или подвальная",2,IF('Участки тепловых сетей'!F16="Подземная бесканальная",2,IF('Участки тепловых сетей'!F16="Надземная",1,0)))</f>
        <v>2</v>
      </c>
      <c r="F16" s="102">
        <f t="shared" si="8"/>
        <v>0.05</v>
      </c>
      <c r="G16" s="102">
        <f ca="1">IF(B16=0,0,(YEAR(TODAY())-'Участки тепловых сетей'!E16)*0.85)</f>
        <v>24.65</v>
      </c>
      <c r="H16" s="102">
        <f>IF(B16=0,0,'Участки тепловых сетей'!H16/1000)</f>
        <v>5.0000000000000001E-3</v>
      </c>
      <c r="I16" s="108">
        <f>IF(B16=0,0,'Участки тепловых сетей'!G16/1000)</f>
        <v>0.1</v>
      </c>
      <c r="J16" s="102">
        <f t="shared" si="9"/>
        <v>5.0000000000000001E-3</v>
      </c>
      <c r="K16" s="109">
        <f t="shared" ca="1" si="10"/>
        <v>1.7148966551938607</v>
      </c>
      <c r="L16" s="109">
        <f t="shared" ca="1" si="11"/>
        <v>4.7648432354569062E-4</v>
      </c>
      <c r="M16" s="109">
        <f t="shared" ca="1" si="12"/>
        <v>9.5296864709138118E-2</v>
      </c>
      <c r="N16" s="108">
        <f t="shared" si="13"/>
        <v>6.7438574668015612</v>
      </c>
      <c r="O16" s="111">
        <f t="shared" si="14"/>
        <v>0.14828308648614935</v>
      </c>
      <c r="P16" s="111">
        <f>_xlfn.MAXIFS($R$4:$R$13,$B$4:$B$13,B16)</f>
        <v>0</v>
      </c>
      <c r="Q16" s="112">
        <f t="shared" ca="1" si="15"/>
        <v>0.99952362917708182</v>
      </c>
      <c r="R16" s="112">
        <f ca="1">IF(B15=0,0,IF(B16=B15,R15+L16/O16,L16/O16+1))</f>
        <v>1.0032133423631575</v>
      </c>
      <c r="S16" s="103"/>
      <c r="T16" s="103"/>
      <c r="U16" s="103"/>
      <c r="V16" s="103"/>
      <c r="W16" s="103"/>
      <c r="X16" s="103"/>
      <c r="Y16" s="103"/>
      <c r="Z16" s="103"/>
      <c r="AA16" s="103"/>
      <c r="AB16" s="103"/>
    </row>
    <row r="17" spans="1:28" x14ac:dyDescent="0.25">
      <c r="A17" s="102">
        <v>14</v>
      </c>
      <c r="B17" s="102" t="str">
        <f>'Участки тепловых сетей'!B17</f>
        <v xml:space="preserve">Котельная «Школьная» с. Глухово </v>
      </c>
      <c r="C17" s="102" t="str">
        <f>'Участки тепловых сетей'!C17</f>
        <v>ТК1</v>
      </c>
      <c r="D17" s="102" t="str">
        <f>'Участки тепловых сетей'!D17</f>
        <v>ул. Школьная, 5А</v>
      </c>
      <c r="E17" s="102">
        <f>IF('Участки тепловых сетей'!F17="Подземная канальная или подвальная",2,IF('Участки тепловых сетей'!F17="Подземная бесканальная",2,IF('Участки тепловых сетей'!F17="Надземная",1,0)))</f>
        <v>2</v>
      </c>
      <c r="F17" s="102">
        <f t="shared" si="8"/>
        <v>0.05</v>
      </c>
      <c r="G17" s="102">
        <f ca="1">IF(B17=0,0,(YEAR(TODAY())-'Участки тепловых сетей'!E17)*0.85)</f>
        <v>25.5</v>
      </c>
      <c r="H17" s="102">
        <f>IF(B17=0,0,'Участки тепловых сетей'!H17/1000)</f>
        <v>0.05</v>
      </c>
      <c r="I17" s="108">
        <f>IF(B17=0,0,'Участки тепловых сетей'!G17/1000)</f>
        <v>0.1</v>
      </c>
      <c r="J17" s="102">
        <f t="shared" si="9"/>
        <v>0.05</v>
      </c>
      <c r="K17" s="109">
        <f t="shared" ca="1" si="10"/>
        <v>1.7893507050507895</v>
      </c>
      <c r="L17" s="109">
        <f t="shared" ca="1" si="11"/>
        <v>5.2341092913564128E-3</v>
      </c>
      <c r="M17" s="109">
        <f t="shared" ca="1" si="12"/>
        <v>0.10468218582712825</v>
      </c>
      <c r="N17" s="108">
        <f t="shared" si="13"/>
        <v>6.7283241803207394</v>
      </c>
      <c r="O17" s="111">
        <f t="shared" si="14"/>
        <v>0.14862541893044309</v>
      </c>
      <c r="P17" s="111">
        <f>_xlfn.MAXIFS($R$4:$R$13,$B$4:$B$13,B17)</f>
        <v>0</v>
      </c>
      <c r="Q17" s="112">
        <f t="shared" ca="1" si="15"/>
        <v>0.99477956479106422</v>
      </c>
      <c r="R17" s="112">
        <f ca="1">IF(B16=0,0,IF(B17=B16,R16+L17/O17,L17/O17+1))</f>
        <v>1.0384301264706324</v>
      </c>
      <c r="S17" s="103"/>
      <c r="T17" s="103"/>
      <c r="U17" s="103"/>
      <c r="V17" s="103"/>
      <c r="W17" s="103"/>
      <c r="X17" s="103"/>
      <c r="Y17" s="103"/>
      <c r="Z17" s="103"/>
      <c r="AA17" s="103"/>
      <c r="AB17" s="103"/>
    </row>
    <row r="18" spans="1:28" x14ac:dyDescent="0.25">
      <c r="A18" s="102">
        <v>15</v>
      </c>
      <c r="B18" s="102" t="str">
        <f>'Участки тепловых сетей'!B18</f>
        <v xml:space="preserve">Котельная «Школьная» с. Глухово </v>
      </c>
      <c r="C18" s="102" t="str">
        <f>'Участки тепловых сетей'!C18</f>
        <v>ТК1</v>
      </c>
      <c r="D18" s="102" t="str">
        <f>'Участки тепловых сетей'!D18</f>
        <v>ул. Школьная, 5</v>
      </c>
      <c r="E18" s="102">
        <f>IF('Участки тепловых сетей'!F18="Подземная канальная или подвальная",2,IF('Участки тепловых сетей'!F18="Подземная бесканальная",2,IF('Участки тепловых сетей'!F18="Надземная",1,0)))</f>
        <v>2</v>
      </c>
      <c r="F18" s="102">
        <f t="shared" si="8"/>
        <v>0.05</v>
      </c>
      <c r="G18" s="102">
        <f ca="1">IF(B18=0,0,(YEAR(TODAY())-'Участки тепловых сетей'!E18)*0.85)</f>
        <v>25.5</v>
      </c>
      <c r="H18" s="102">
        <f>IF(B18=0,0,'Участки тепловых сетей'!H18/1000)</f>
        <v>5.5E-2</v>
      </c>
      <c r="I18" s="108">
        <f>IF(B18=0,0,'Участки тепловых сетей'!G18/1000)</f>
        <v>0.1</v>
      </c>
      <c r="J18" s="102">
        <f t="shared" si="9"/>
        <v>5.5E-2</v>
      </c>
      <c r="K18" s="109">
        <f t="shared" ca="1" si="10"/>
        <v>1.7893507050507895</v>
      </c>
      <c r="L18" s="109">
        <f t="shared" ca="1" si="11"/>
        <v>5.7575202204920538E-3</v>
      </c>
      <c r="M18" s="109">
        <f t="shared" ca="1" si="12"/>
        <v>0.10468218582712825</v>
      </c>
      <c r="N18" s="108">
        <f t="shared" si="13"/>
        <v>6.7265982596006486</v>
      </c>
      <c r="O18" s="111">
        <f t="shared" si="14"/>
        <v>0.14866355346444743</v>
      </c>
      <c r="P18" s="111">
        <f>_xlfn.MAXIFS($R$4:$R$13,$B$4:$B$13,B18)</f>
        <v>0</v>
      </c>
      <c r="Q18" s="112">
        <f t="shared" ca="1" si="15"/>
        <v>0.99425902253540865</v>
      </c>
      <c r="R18" s="112">
        <f ca="1">IF(B17=0,0,IF(B18=B17,R17+L18/O18,L18/O18+1))</f>
        <v>1.0771586519654097</v>
      </c>
      <c r="S18" s="103"/>
      <c r="T18" s="103"/>
      <c r="U18" s="103"/>
      <c r="V18" s="103"/>
      <c r="W18" s="103"/>
      <c r="X18" s="103"/>
      <c r="Y18" s="103"/>
      <c r="Z18" s="103"/>
      <c r="AA18" s="103"/>
      <c r="AB18" s="103"/>
    </row>
    <row r="19" spans="1:28" x14ac:dyDescent="0.25">
      <c r="A19" s="102">
        <v>16</v>
      </c>
      <c r="B19" s="102" t="str">
        <f>'Участки тепловых сетей'!B19</f>
        <v>Котельная «Больница» с. Глухово</v>
      </c>
      <c r="C19" s="102" t="str">
        <f>'Участки тепловых сетей'!C19</f>
        <v>Котельная «Больница» с. Глухово</v>
      </c>
      <c r="D19" s="102" t="str">
        <f>'Участки тепловых сетей'!D19</f>
        <v>ТК1</v>
      </c>
      <c r="E19" s="102">
        <f>IF('Участки тепловых сетей'!F19="Подземная канальная или подвальная",2,IF('Участки тепловых сетей'!F19="Подземная бесканальная",2,IF('Участки тепловых сетей'!F19="Надземная",1,0)))</f>
        <v>2</v>
      </c>
      <c r="F19" s="102">
        <f t="shared" si="8"/>
        <v>0.05</v>
      </c>
      <c r="G19" s="102">
        <f ca="1">IF(B19=0,0,(YEAR(TODAY())-'Участки тепловых сетей'!E19)*0.85)</f>
        <v>39.1</v>
      </c>
      <c r="H19" s="102">
        <f>IF(B19=0,0,'Участки тепловых сетей'!H19/1000)</f>
        <v>3.6999999999999998E-2</v>
      </c>
      <c r="I19" s="108">
        <f>IF(B19=0,0,'Участки тепловых сетей'!G19/1000)</f>
        <v>6.9000000000000006E-2</v>
      </c>
      <c r="J19" s="102">
        <f t="shared" si="9"/>
        <v>3.6999999999999998E-2</v>
      </c>
      <c r="K19" s="109">
        <f t="shared" ca="1" si="10"/>
        <v>3.5319595118506055</v>
      </c>
      <c r="L19" s="109">
        <f t="shared" ca="1" si="11"/>
        <v>5.8417006985623576E-2</v>
      </c>
      <c r="M19" s="109">
        <f t="shared" ca="1" si="12"/>
        <v>1.5788380266384752</v>
      </c>
      <c r="N19" s="108">
        <f t="shared" si="13"/>
        <v>5.3590733987086425</v>
      </c>
      <c r="O19" s="111">
        <f t="shared" si="14"/>
        <v>0.18659942225104933</v>
      </c>
      <c r="P19" s="111">
        <f>_xlfn.MAXIFS($R$4:$R$13,$B$4:$B$13,B19)</f>
        <v>0</v>
      </c>
      <c r="Q19" s="112">
        <f t="shared" ca="1" si="15"/>
        <v>0.94325652085325207</v>
      </c>
      <c r="R19" s="112">
        <f ca="1">IF(B18=0,0,IF(B19=B18,R18+L19/O19,L19/O19+1))</f>
        <v>1.3130610281688322</v>
      </c>
      <c r="S19" s="103"/>
      <c r="T19" s="103"/>
      <c r="U19" s="103"/>
      <c r="V19" s="103"/>
      <c r="W19" s="103"/>
      <c r="X19" s="103"/>
      <c r="Y19" s="103"/>
      <c r="Z19" s="103"/>
      <c r="AA19" s="103"/>
      <c r="AB19" s="103"/>
    </row>
    <row r="20" spans="1:28" x14ac:dyDescent="0.25">
      <c r="A20" s="102">
        <v>17</v>
      </c>
      <c r="B20" s="102" t="str">
        <f>'Участки тепловых сетей'!B20</f>
        <v>Котельная «Больница» с. Глухово</v>
      </c>
      <c r="C20" s="102" t="str">
        <f>'Участки тепловых сетей'!C20</f>
        <v>ТК1</v>
      </c>
      <c r="D20" s="102" t="str">
        <f>'Участки тепловых сетей'!D20</f>
        <v xml:space="preserve">ул. Почтовая, 3А </v>
      </c>
      <c r="E20" s="102">
        <f>IF('Участки тепловых сетей'!F20="Подземная канальная или подвальная",2,IF('Участки тепловых сетей'!F20="Подземная бесканальная",2,IF('Участки тепловых сетей'!F20="Надземная",1,0)))</f>
        <v>2</v>
      </c>
      <c r="F20" s="102">
        <f t="shared" si="8"/>
        <v>0.05</v>
      </c>
      <c r="G20" s="102">
        <f ca="1">IF(B20=0,0,(YEAR(TODAY())-'Участки тепловых сетей'!E20)*0.85)</f>
        <v>39.1</v>
      </c>
      <c r="H20" s="102">
        <f>IF(B20=0,0,'Участки тепловых сетей'!H20/1000)</f>
        <v>1.2E-2</v>
      </c>
      <c r="I20" s="108">
        <f>IF(B20=0,0,'Участки тепловых сетей'!G20/1000)</f>
        <v>6.9000000000000006E-2</v>
      </c>
      <c r="J20" s="102">
        <f t="shared" si="9"/>
        <v>1.2E-2</v>
      </c>
      <c r="K20" s="109">
        <f t="shared" ca="1" si="10"/>
        <v>3.5319595118506055</v>
      </c>
      <c r="L20" s="109">
        <f t="shared" ca="1" si="11"/>
        <v>1.8946056319661703E-2</v>
      </c>
      <c r="M20" s="109">
        <f t="shared" ca="1" si="12"/>
        <v>1.5788380266384752</v>
      </c>
      <c r="N20" s="108">
        <f t="shared" si="13"/>
        <v>5.3646019297934462</v>
      </c>
      <c r="O20" s="111">
        <f t="shared" si="14"/>
        <v>0.18640712080542071</v>
      </c>
      <c r="P20" s="111">
        <f>_xlfn.MAXIFS($R$4:$R$13,$B$4:$B$13,B20)</f>
        <v>0</v>
      </c>
      <c r="Q20" s="112">
        <f t="shared" ca="1" si="15"/>
        <v>0.98123229209628005</v>
      </c>
      <c r="R20" s="112">
        <f ca="1">IF(B19=0,0,IF(B20=B19,R19+L20/O20,L20/O20+1))</f>
        <v>1.4146990784632647</v>
      </c>
      <c r="S20" s="103"/>
      <c r="T20" s="103"/>
      <c r="U20" s="103"/>
      <c r="V20" s="103"/>
      <c r="W20" s="103"/>
      <c r="X20" s="103"/>
      <c r="Y20" s="103"/>
      <c r="Z20" s="103"/>
      <c r="AA20" s="103"/>
      <c r="AB20" s="103"/>
    </row>
    <row r="21" spans="1:28" ht="24" x14ac:dyDescent="0.25">
      <c r="A21" s="102">
        <v>18</v>
      </c>
      <c r="B21" s="102" t="str">
        <f>'Участки тепловых сетей'!B21</f>
        <v>Котельная Северного территориального отдела в с. Глухово</v>
      </c>
      <c r="C21" s="102" t="str">
        <f>'Участки тепловых сетей'!C21</f>
        <v>Котельная Северного территориального отдела в с. Глухово</v>
      </c>
      <c r="D21" s="102" t="str">
        <f>'Участки тепловых сетей'!D21</f>
        <v xml:space="preserve">УТ1 </v>
      </c>
      <c r="E21" s="102">
        <f>IF('Участки тепловых сетей'!F21="Подземная канальная или подвальная",2,IF('Участки тепловых сетей'!F21="Подземная бесканальная",2,IF('Участки тепловых сетей'!F21="Надземная",1,0)))</f>
        <v>1</v>
      </c>
      <c r="F21" s="102">
        <f t="shared" si="8"/>
        <v>0.05</v>
      </c>
      <c r="G21" s="102">
        <f ca="1">IF(B21=0,0,(YEAR(TODAY())-'Участки тепловых сетей'!E21)*0.85)</f>
        <v>20.399999999999999</v>
      </c>
      <c r="H21" s="102">
        <f>IF(B21=0,0,'Участки тепловых сетей'!H21/1000)</f>
        <v>2E-3</v>
      </c>
      <c r="I21" s="108">
        <f>IF(B21=0,0,'Участки тепловых сетей'!G21/1000)</f>
        <v>8.1000000000000003E-2</v>
      </c>
      <c r="J21" s="102">
        <f t="shared" si="9"/>
        <v>2E-3</v>
      </c>
      <c r="K21" s="109">
        <f t="shared" ca="1" si="10"/>
        <v>1.3865973819821489</v>
      </c>
      <c r="L21" s="109">
        <f t="shared" ca="1" si="11"/>
        <v>1.3173531435203259E-4</v>
      </c>
      <c r="M21" s="109">
        <f t="shared" ca="1" si="12"/>
        <v>6.5867657176016295E-2</v>
      </c>
      <c r="N21" s="108">
        <f t="shared" si="13"/>
        <v>5.8880725648933288</v>
      </c>
      <c r="O21" s="111">
        <f t="shared" si="14"/>
        <v>0.16983486344280754</v>
      </c>
      <c r="P21" s="111">
        <f>_xlfn.MAXIFS($R$4:$R$13,$B$4:$B$13,B21)</f>
        <v>0</v>
      </c>
      <c r="Q21" s="112">
        <f t="shared" ca="1" si="15"/>
        <v>0.9998682733623635</v>
      </c>
      <c r="R21" s="112">
        <f ca="1">IF(B20=0,0,IF(B21=B20,R20+L21/O21,L21/O21+1))</f>
        <v>1.0007756670902639</v>
      </c>
      <c r="S21" s="103"/>
      <c r="T21" s="103"/>
      <c r="U21" s="103"/>
      <c r="V21" s="103"/>
      <c r="W21" s="103"/>
      <c r="X21" s="103"/>
      <c r="Y21" s="103"/>
      <c r="Z21" s="103"/>
      <c r="AA21" s="103"/>
      <c r="AB21" s="103"/>
    </row>
    <row r="22" spans="1:28" ht="24" x14ac:dyDescent="0.25">
      <c r="A22" s="102">
        <v>19</v>
      </c>
      <c r="B22" s="102" t="str">
        <f>'Участки тепловых сетей'!B22</f>
        <v>Котельная Северного территориального отдела в с. Глухово</v>
      </c>
      <c r="C22" s="102" t="str">
        <f>'Участки тепловых сетей'!C22</f>
        <v xml:space="preserve">УТ1 </v>
      </c>
      <c r="D22" s="102" t="str">
        <f>'Участки тепловых сетей'!D22</f>
        <v xml:space="preserve">ГрОт-Почтовая, 73А </v>
      </c>
      <c r="E22" s="102">
        <f>IF('Участки тепловых сетей'!F22="Подземная канальная или подвальная",2,IF('Участки тепловых сетей'!F22="Подземная бесканальная",2,IF('Участки тепловых сетей'!F22="Надземная",1,0)))</f>
        <v>2</v>
      </c>
      <c r="F22" s="102">
        <f t="shared" si="8"/>
        <v>0.05</v>
      </c>
      <c r="G22" s="102">
        <f ca="1">IF(B22=0,0,(YEAR(TODAY())-'Участки тепловых сетей'!E22)*0.85)</f>
        <v>33.15</v>
      </c>
      <c r="H22" s="102">
        <f>IF(B22=0,0,'Участки тепловых сетей'!H22/1000)</f>
        <v>0.08</v>
      </c>
      <c r="I22" s="108">
        <f>IF(B22=0,0,'Участки тепловых сетей'!G22/1000)</f>
        <v>6.9000000000000006E-2</v>
      </c>
      <c r="J22" s="102">
        <f t="shared" si="9"/>
        <v>0.08</v>
      </c>
      <c r="K22" s="109">
        <f t="shared" ca="1" si="10"/>
        <v>2.623089494497302</v>
      </c>
      <c r="L22" s="109">
        <f t="shared" ca="1" si="11"/>
        <v>2.798023420503274E-2</v>
      </c>
      <c r="M22" s="109">
        <f t="shared" ca="1" si="12"/>
        <v>0.34975292756290927</v>
      </c>
      <c r="N22" s="108">
        <f t="shared" si="13"/>
        <v>5.3495643252427785</v>
      </c>
      <c r="O22" s="111">
        <f t="shared" si="14"/>
        <v>0.18693111049835207</v>
      </c>
      <c r="P22" s="111">
        <f>_xlfn.MAXIFS($R$4:$R$13,$B$4:$B$13,B22)</f>
        <v>0</v>
      </c>
      <c r="Q22" s="112">
        <f t="shared" ca="1" si="15"/>
        <v>0.97240758702028451</v>
      </c>
      <c r="R22" s="112">
        <f ca="1">IF(B21=0,0,IF(B22=B21,R21+L22/O22,L22/O22+1))</f>
        <v>1.1504577298054448</v>
      </c>
      <c r="S22" s="103"/>
      <c r="T22" s="103"/>
      <c r="U22" s="103"/>
      <c r="V22" s="103"/>
      <c r="W22" s="103"/>
      <c r="X22" s="103"/>
      <c r="Y22" s="103"/>
      <c r="Z22" s="103"/>
      <c r="AA22" s="103"/>
      <c r="AB22" s="103"/>
    </row>
    <row r="23" spans="1:28" ht="24" x14ac:dyDescent="0.25">
      <c r="A23" s="102">
        <v>20</v>
      </c>
      <c r="B23" s="102" t="str">
        <f>'Участки тепловых сетей'!B23</f>
        <v>Котельная Северного территориального отдела в с. Глухово</v>
      </c>
      <c r="C23" s="102" t="str">
        <f>'Участки тепловых сетей'!C23</f>
        <v xml:space="preserve">ГрОт-Почтовая, 73А </v>
      </c>
      <c r="D23" s="102" t="str">
        <f>'Участки тепловых сетей'!D23</f>
        <v xml:space="preserve">ул. Почтовая, 73А </v>
      </c>
      <c r="E23" s="102">
        <f>IF('Участки тепловых сетей'!F23="Подземная канальная или подвальная",2,IF('Участки тепловых сетей'!F23="Подземная бесканальная",2,IF('Участки тепловых сетей'!F23="Надземная",1,0)))</f>
        <v>2</v>
      </c>
      <c r="F23" s="102">
        <f t="shared" si="8"/>
        <v>0.05</v>
      </c>
      <c r="G23" s="102">
        <f ca="1">IF(B23=0,0,(YEAR(TODAY())-'Участки тепловых сетей'!E23)*0.85)</f>
        <v>33.15</v>
      </c>
      <c r="H23" s="102">
        <f>IF(B23=0,0,'Участки тепловых сетей'!H23/1000)</f>
        <v>6.0000000000000001E-3</v>
      </c>
      <c r="I23" s="108">
        <f>IF(B23=0,0,'Участки тепловых сетей'!G23/1000)</f>
        <v>6.9000000000000006E-2</v>
      </c>
      <c r="J23" s="102">
        <f t="shared" si="9"/>
        <v>6.0000000000000001E-3</v>
      </c>
      <c r="K23" s="109">
        <f t="shared" ca="1" si="10"/>
        <v>2.623089494497302</v>
      </c>
      <c r="L23" s="109">
        <f t="shared" ca="1" si="11"/>
        <v>2.0985175653774556E-3</v>
      </c>
      <c r="M23" s="109">
        <f t="shared" ca="1" si="12"/>
        <v>0.34975292756290927</v>
      </c>
      <c r="N23" s="108">
        <f t="shared" si="13"/>
        <v>5.3659287772538002</v>
      </c>
      <c r="O23" s="111">
        <f t="shared" si="14"/>
        <v>0.1863610274215724</v>
      </c>
      <c r="P23" s="111">
        <f>_xlfn.MAXIFS($R$4:$R$13,$B$4:$B$13,B23)</f>
        <v>0</v>
      </c>
      <c r="Q23" s="112">
        <f t="shared" ca="1" si="15"/>
        <v>0.99790368278318287</v>
      </c>
      <c r="R23" s="112">
        <f ca="1">IF(B22=0,0,IF(B23=B22,R22+L23/O23,L23/O23+1))</f>
        <v>1.1617182255990763</v>
      </c>
      <c r="S23" s="103"/>
      <c r="T23" s="103"/>
      <c r="U23" s="103"/>
      <c r="V23" s="103"/>
      <c r="W23" s="103"/>
      <c r="X23" s="103"/>
      <c r="Y23" s="103"/>
      <c r="Z23" s="103"/>
      <c r="AA23" s="103"/>
      <c r="AB23" s="103"/>
    </row>
    <row r="24" spans="1:28" ht="24" x14ac:dyDescent="0.25">
      <c r="A24" s="102">
        <v>21</v>
      </c>
      <c r="B24" s="102" t="str">
        <f>'Участки тепловых сетей'!B24</f>
        <v>Котельная Северного территориального отдела в с. Глухово</v>
      </c>
      <c r="C24" s="102" t="str">
        <f>'Участки тепловых сетей'!C24</f>
        <v xml:space="preserve">УТ1 </v>
      </c>
      <c r="D24" s="102" t="str">
        <f>'Участки тепловых сетей'!D24</f>
        <v>ул. Почтовая, 69А</v>
      </c>
      <c r="E24" s="102">
        <f>IF('Участки тепловых сетей'!F24="Подземная канальная или подвальная",2,IF('Участки тепловых сетей'!F24="Подземная бесканальная",2,IF('Участки тепловых сетей'!F24="Надземная",1,0)))</f>
        <v>1</v>
      </c>
      <c r="F24" s="102">
        <f t="shared" si="8"/>
        <v>0.05</v>
      </c>
      <c r="G24" s="102">
        <f ca="1">IF(B24=0,0,(YEAR(TODAY())-'Участки тепловых сетей'!E24)*0.85)</f>
        <v>22.95</v>
      </c>
      <c r="H24" s="102">
        <f>IF(B24=0,0,'Участки тепловых сетей'!H24/1000)</f>
        <v>3.0000000000000001E-3</v>
      </c>
      <c r="I24" s="108">
        <f>IF(B24=0,0,'Участки тепловых сетей'!G24/1000)</f>
        <v>5.0999999999999997E-2</v>
      </c>
      <c r="J24" s="102">
        <f t="shared" si="9"/>
        <v>3.0000000000000001E-3</v>
      </c>
      <c r="K24" s="109">
        <f t="shared" ca="1" si="10"/>
        <v>1.5751536442745315</v>
      </c>
      <c r="L24" s="109">
        <f t="shared" ca="1" si="11"/>
        <v>2.4187820551248358E-4</v>
      </c>
      <c r="M24" s="109">
        <f t="shared" ca="1" si="12"/>
        <v>8.0626068504161194E-2</v>
      </c>
      <c r="N24" s="108">
        <f t="shared" si="13"/>
        <v>4.6192215947896971</v>
      </c>
      <c r="O24" s="111">
        <f t="shared" si="14"/>
        <v>0.21648669142176707</v>
      </c>
      <c r="P24" s="111">
        <f>_xlfn.MAXIFS($R$4:$R$13,$B$4:$B$13,B24)</f>
        <v>0</v>
      </c>
      <c r="Q24" s="112">
        <f t="shared" ca="1" si="15"/>
        <v>0.99975815104466226</v>
      </c>
      <c r="R24" s="112">
        <f ca="1">IF(B23=0,0,IF(B24=B23,R23+L24/O24,L24/O24+1))</f>
        <v>1.1628355146292886</v>
      </c>
      <c r="S24" s="103"/>
      <c r="T24" s="103"/>
      <c r="U24" s="103"/>
      <c r="V24" s="103"/>
      <c r="W24" s="103"/>
      <c r="X24" s="103"/>
      <c r="Y24" s="103"/>
      <c r="Z24" s="103"/>
      <c r="AA24" s="103"/>
      <c r="AB24" s="103"/>
    </row>
    <row r="25" spans="1:28" ht="24" x14ac:dyDescent="0.25">
      <c r="A25" s="102">
        <v>22</v>
      </c>
      <c r="B25" s="102" t="str">
        <f>'Участки тепловых сетей'!B25</f>
        <v>Котельная Северного территориального отдела в с. Глухово</v>
      </c>
      <c r="C25" s="102" t="str">
        <f>'Участки тепловых сетей'!C25</f>
        <v xml:space="preserve">ГрОт-Почтовая, 73А </v>
      </c>
      <c r="D25" s="102" t="str">
        <f>'Участки тепловых сетей'!D25</f>
        <v xml:space="preserve">ул. Почтовая, 73А </v>
      </c>
      <c r="E25" s="102">
        <f>IF('Участки тепловых сетей'!F25="Подземная канальная или подвальная",2,IF('Участки тепловых сетей'!F25="Подземная бесканальная",2,IF('Участки тепловых сетей'!F25="Надземная",1,0)))</f>
        <v>2</v>
      </c>
      <c r="F25" s="102">
        <f t="shared" si="8"/>
        <v>0.05</v>
      </c>
      <c r="G25" s="102">
        <f ca="1">IF(B25=0,0,(YEAR(TODAY())-'Участки тепловых сетей'!E25)*0.85)</f>
        <v>33.15</v>
      </c>
      <c r="H25" s="102">
        <f>IF(B25=0,0,'Участки тепловых сетей'!H25/1000)</f>
        <v>2.4E-2</v>
      </c>
      <c r="I25" s="108">
        <f>IF(B25=0,0,'Участки тепловых сетей'!G25/1000)</f>
        <v>5.0999999999999997E-2</v>
      </c>
      <c r="J25" s="102">
        <f t="shared" si="9"/>
        <v>2.4E-2</v>
      </c>
      <c r="K25" s="109">
        <f t="shared" ca="1" si="10"/>
        <v>2.623089494497302</v>
      </c>
      <c r="L25" s="109">
        <f t="shared" ca="1" si="11"/>
        <v>8.3940702615098225E-3</v>
      </c>
      <c r="M25" s="109">
        <f t="shared" ca="1" si="12"/>
        <v>0.34975292756290927</v>
      </c>
      <c r="N25" s="108">
        <f t="shared" si="13"/>
        <v>4.6159904654392028</v>
      </c>
      <c r="O25" s="111">
        <f t="shared" si="14"/>
        <v>0.21663822910536534</v>
      </c>
      <c r="P25" s="111">
        <f>_xlfn.MAXIFS($R$4:$R$13,$B$4:$B$13,B25)</f>
        <v>0</v>
      </c>
      <c r="Q25" s="112">
        <f t="shared" ca="1" si="15"/>
        <v>0.99164106157783571</v>
      </c>
      <c r="R25" s="112">
        <f ca="1">IF(B24=0,0,IF(B25=B24,R24+L25/O25,L25/O25+1))</f>
        <v>1.2015824629226446</v>
      </c>
      <c r="S25" s="103"/>
      <c r="T25" s="103"/>
    </row>
    <row r="26" spans="1:28" x14ac:dyDescent="0.25">
      <c r="A26" s="102">
        <v>23</v>
      </c>
      <c r="B26" s="102" t="str">
        <f>'Участки тепловых сетей'!B26</f>
        <v xml:space="preserve">Котельная «Школьная» с. Суворово </v>
      </c>
      <c r="C26" s="102" t="str">
        <f>'Участки тепловых сетей'!C26</f>
        <v xml:space="preserve">Котельная «Школьная» с. Суворово </v>
      </c>
      <c r="D26" s="102" t="str">
        <f>'Участки тепловых сетей'!D26</f>
        <v xml:space="preserve">ул. Парковая, 71А </v>
      </c>
      <c r="E26" s="102">
        <f>IF('Участки тепловых сетей'!F26="Подземная канальная или подвальная",2,IF('Участки тепловых сетей'!F26="Подземная бесканальная",2,IF('Участки тепловых сетей'!F26="Надземная",1,0)))</f>
        <v>1</v>
      </c>
      <c r="F26" s="102">
        <f t="shared" si="8"/>
        <v>0.05</v>
      </c>
      <c r="G26" s="102">
        <f ca="1">IF(B26=0,0,(YEAR(TODAY())-'Участки тепловых сетей'!E26)*0.85)</f>
        <v>49.3</v>
      </c>
      <c r="H26" s="102">
        <f>IF(B26=0,0,'Участки тепловых сетей'!H26/1000)</f>
        <v>0.06</v>
      </c>
      <c r="I26" s="108">
        <f>IF(B26=0,0,'Участки тепловых сетей'!G26/1000)</f>
        <v>5.0999999999999997E-2</v>
      </c>
      <c r="J26" s="102">
        <f t="shared" si="9"/>
        <v>0.06</v>
      </c>
      <c r="K26" s="109">
        <f t="shared" ca="1" si="10"/>
        <v>5.8817410759901829</v>
      </c>
      <c r="L26" s="109">
        <f t="shared" ca="1" si="11"/>
        <v>7.2346998819092967</v>
      </c>
      <c r="M26" s="109">
        <f t="shared" ca="1" si="12"/>
        <v>120.57833136515495</v>
      </c>
      <c r="N26" s="108">
        <f t="shared" si="13"/>
        <v>4.6104513865526409</v>
      </c>
      <c r="O26" s="111">
        <f t="shared" si="14"/>
        <v>0.21689850215462894</v>
      </c>
      <c r="P26" s="111">
        <f>_xlfn.MAXIFS($R$4:$R$13,$B$4:$B$13,B26)</f>
        <v>0</v>
      </c>
      <c r="Q26" s="112">
        <f t="shared" ca="1" si="15"/>
        <v>7.211236900617077E-4</v>
      </c>
      <c r="R26" s="112">
        <f ca="1">IF(B25=0,0,IF(B26=B25,R25+L26/O26,L26/O26+1))</f>
        <v>34.355232101840947</v>
      </c>
      <c r="S26" s="103"/>
      <c r="T26" s="103"/>
    </row>
    <row r="27" spans="1:28" x14ac:dyDescent="0.25">
      <c r="A27" s="102">
        <v>24</v>
      </c>
      <c r="B27" s="102" t="str">
        <f>'Участки тепловых сетей'!B27</f>
        <v>Котельная с. Суворово</v>
      </c>
      <c r="C27" s="102" t="str">
        <f>'Участки тепловых сетей'!C27</f>
        <v>Котельная с. Суворово</v>
      </c>
      <c r="D27" s="102" t="str">
        <f>'Участки тепловых сетей'!D27</f>
        <v>УТ1</v>
      </c>
      <c r="E27" s="102">
        <f>IF('Участки тепловых сетей'!F27="Подземная канальная или подвальная",2,IF('Участки тепловых сетей'!F27="Подземная бесканальная",2,IF('Участки тепловых сетей'!F27="Надземная",1,0)))</f>
        <v>2</v>
      </c>
      <c r="F27" s="102">
        <f t="shared" si="8"/>
        <v>0.05</v>
      </c>
      <c r="G27" s="102">
        <f ca="1">IF(B27=0,0,(YEAR(TODAY())-'Участки тепловых сетей'!E27)*0.85)</f>
        <v>35.699999999999996</v>
      </c>
      <c r="H27" s="102">
        <f>IF(B27=0,0,'Участки тепловых сетей'!H27/1000)</f>
        <v>9.1999999999999998E-2</v>
      </c>
      <c r="I27" s="108">
        <f>IF(B27=0,0,'Участки тепловых сетей'!G27/1000)</f>
        <v>6.9000000000000006E-2</v>
      </c>
      <c r="J27" s="102">
        <f t="shared" si="9"/>
        <v>9.1999999999999998E-2</v>
      </c>
      <c r="K27" s="109">
        <f t="shared" ca="1" si="10"/>
        <v>2.9797899737912927</v>
      </c>
      <c r="L27" s="109">
        <f t="shared" ca="1" si="11"/>
        <v>5.7137972379208014E-2</v>
      </c>
      <c r="M27" s="109">
        <f t="shared" ca="1" si="12"/>
        <v>0.62106491716530454</v>
      </c>
      <c r="N27" s="108">
        <f t="shared" si="13"/>
        <v>5.3469106303220721</v>
      </c>
      <c r="O27" s="111">
        <f t="shared" si="14"/>
        <v>0.18702388521869961</v>
      </c>
      <c r="P27" s="111">
        <f>_xlfn.MAXIFS($R$4:$R$13,$B$4:$B$13,B27)</f>
        <v>0</v>
      </c>
      <c r="Q27" s="112">
        <f t="shared" ca="1" si="15"/>
        <v>0.94446375046579822</v>
      </c>
      <c r="R27" s="112">
        <f ca="1">IF(B26=0,0,IF(B27=B26,R26+L27/O27,L27/O27+1))</f>
        <v>1.3055116319094362</v>
      </c>
      <c r="S27" s="103"/>
      <c r="T27" s="103"/>
    </row>
    <row r="28" spans="1:28" x14ac:dyDescent="0.25">
      <c r="A28" s="102">
        <v>25</v>
      </c>
      <c r="B28" s="102" t="str">
        <f>'Участки тепловых сетей'!B28</f>
        <v>Котельная с. Суворово</v>
      </c>
      <c r="C28" s="102" t="str">
        <f>'Участки тепловых сетей'!C28</f>
        <v>УТ1</v>
      </c>
      <c r="D28" s="102" t="str">
        <f>'Участки тепловых сетей'!D28</f>
        <v xml:space="preserve">ул. Молодежная, 8А </v>
      </c>
      <c r="E28" s="102">
        <f>IF('Участки тепловых сетей'!F28="Подземная канальная или подвальная",2,IF('Участки тепловых сетей'!F28="Подземная бесканальная",2,IF('Участки тепловых сетей'!F28="Надземная",1,0)))</f>
        <v>2</v>
      </c>
      <c r="F28" s="102">
        <f t="shared" si="8"/>
        <v>0.05</v>
      </c>
      <c r="G28" s="102">
        <f ca="1">IF(B28=0,0,(YEAR(TODAY())-'Участки тепловых сетей'!E28)*0.85)</f>
        <v>35.699999999999996</v>
      </c>
      <c r="H28" s="102">
        <f>IF(B28=0,0,'Участки тепловых сетей'!H28/1000)</f>
        <v>4.8000000000000001E-2</v>
      </c>
      <c r="I28" s="108">
        <f>IF(B28=0,0,'Участки тепловых сетей'!G28/1000)</f>
        <v>6.9000000000000006E-2</v>
      </c>
      <c r="J28" s="102">
        <f t="shared" si="9"/>
        <v>4.8000000000000001E-2</v>
      </c>
      <c r="K28" s="109">
        <f t="shared" ca="1" si="10"/>
        <v>2.9797899737912927</v>
      </c>
      <c r="L28" s="109">
        <f t="shared" ca="1" si="11"/>
        <v>2.981111602393462E-2</v>
      </c>
      <c r="M28" s="109">
        <f t="shared" ca="1" si="12"/>
        <v>0.62106491716530454</v>
      </c>
      <c r="N28" s="108">
        <f t="shared" si="13"/>
        <v>5.3566408450313281</v>
      </c>
      <c r="O28" s="111">
        <f t="shared" si="14"/>
        <v>0.18668416063913867</v>
      </c>
      <c r="P28" s="111">
        <f>_xlfn.MAXIFS($R$4:$R$13,$B$4:$B$13,B28)</f>
        <v>0</v>
      </c>
      <c r="Q28" s="112">
        <f t="shared" ca="1" si="15"/>
        <v>0.97062885247189823</v>
      </c>
      <c r="R28" s="112">
        <f ca="1">IF(B27=0,0,IF(B28=B27,R27+L28/O28,L28/O28+1))</f>
        <v>1.4651990736392122</v>
      </c>
    </row>
    <row r="29" spans="1:28" x14ac:dyDescent="0.25">
      <c r="A29" s="102">
        <v>26</v>
      </c>
      <c r="B29" s="102" t="str">
        <f>'Участки тепловых сетей'!B29</f>
        <v>Котельная с. Суворово</v>
      </c>
      <c r="C29" s="102" t="str">
        <f>'Участки тепловых сетей'!C29</f>
        <v>УТ1</v>
      </c>
      <c r="D29" s="102" t="str">
        <f>'Участки тепловых сетей'!D29</f>
        <v>ул. Молодежная, 8</v>
      </c>
      <c r="E29" s="102">
        <f>IF('Участки тепловых сетей'!F29="Подземная канальная или подвальная",2,IF('Участки тепловых сетей'!F29="Подземная бесканальная",2,IF('Участки тепловых сетей'!F29="Надземная",1,0)))</f>
        <v>2</v>
      </c>
      <c r="F29" s="102">
        <f t="shared" si="8"/>
        <v>0.05</v>
      </c>
      <c r="G29" s="102">
        <f ca="1">IF(B29=0,0,(YEAR(TODAY())-'Участки тепловых сетей'!E29)*0.85)</f>
        <v>38.25</v>
      </c>
      <c r="H29" s="102">
        <f>IF(B29=0,0,'Участки тепловых сетей'!H29/1000)</f>
        <v>1.4E-2</v>
      </c>
      <c r="I29" s="108">
        <f>IF(B29=0,0,'Участки тепловых сетей'!G29/1000)</f>
        <v>5.0999999999999997E-2</v>
      </c>
      <c r="J29" s="102">
        <f t="shared" si="9"/>
        <v>1.4E-2</v>
      </c>
      <c r="K29" s="109">
        <f t="shared" ca="1" si="10"/>
        <v>3.3849963207636384</v>
      </c>
      <c r="L29" s="109">
        <f t="shared" ca="1" si="11"/>
        <v>1.7166109541981625E-2</v>
      </c>
      <c r="M29" s="109">
        <f t="shared" ca="1" si="12"/>
        <v>1.226150681570116</v>
      </c>
      <c r="N29" s="108">
        <f t="shared" si="13"/>
        <v>4.6175290984632484</v>
      </c>
      <c r="O29" s="111">
        <f t="shared" si="14"/>
        <v>0.21656604185403144</v>
      </c>
      <c r="P29" s="111">
        <f>_xlfn.MAXIFS($R$4:$R$13,$B$4:$B$13,B29)</f>
        <v>0</v>
      </c>
      <c r="Q29" s="112">
        <f t="shared" ca="1" si="15"/>
        <v>0.98298038865063886</v>
      </c>
      <c r="R29" s="112">
        <f ca="1">IF(B28=0,0,IF(B29=B28,R28+L29/O29,L29/O29+1))</f>
        <v>1.5444640839567201</v>
      </c>
    </row>
    <row r="30" spans="1:28" x14ac:dyDescent="0.25">
      <c r="A30" s="102">
        <v>27</v>
      </c>
      <c r="B30" s="102" t="str">
        <f>'Участки тепловых сетей'!B30</f>
        <v>Котельная «Школьная» с. Ивановское</v>
      </c>
      <c r="C30" s="102" t="str">
        <f>'Участки тепловых сетей'!C30</f>
        <v>Котельная «Школьная» с. Ивановское</v>
      </c>
      <c r="D30" s="102" t="str">
        <f>'Участки тепловых сетей'!D30</f>
        <v xml:space="preserve">ул. Ситнова, 14А </v>
      </c>
      <c r="E30" s="102">
        <f>IF('Участки тепловых сетей'!F30="Подземная канальная или подвальная",2,IF('Участки тепловых сетей'!F30="Подземная бесканальная",2,IF('Участки тепловых сетей'!F30="Надземная",1,0)))</f>
        <v>2</v>
      </c>
      <c r="F30" s="102">
        <f t="shared" si="8"/>
        <v>0.05</v>
      </c>
      <c r="G30" s="102">
        <f ca="1">IF(B30=0,0,(YEAR(TODAY())-'Участки тепловых сетей'!E30)*0.85)</f>
        <v>14.45</v>
      </c>
      <c r="H30" s="102">
        <f>IF(B30=0,0,'Участки тепловых сетей'!H30/1000)</f>
        <v>2.1000000000000001E-2</v>
      </c>
      <c r="I30" s="108">
        <f>IF(B30=0,0,'Участки тепловых сетей'!G30/1000)</f>
        <v>8.1000000000000003E-2</v>
      </c>
      <c r="J30" s="102">
        <f t="shared" si="9"/>
        <v>2.1000000000000001E-2</v>
      </c>
      <c r="K30" s="109">
        <f t="shared" ca="1" si="10"/>
        <v>1</v>
      </c>
      <c r="L30" s="109">
        <f t="shared" ca="1" si="11"/>
        <v>1.0500000000000002E-3</v>
      </c>
      <c r="M30" s="109">
        <f t="shared" ca="1" si="12"/>
        <v>0.05</v>
      </c>
      <c r="N30" s="108">
        <f t="shared" si="13"/>
        <v>5.8829794149526027</v>
      </c>
      <c r="O30" s="111">
        <f t="shared" si="14"/>
        <v>0.16998189683586656</v>
      </c>
      <c r="P30" s="111">
        <f>_xlfn.MAXIFS($R$4:$R$13,$B$4:$B$13,B30)</f>
        <v>0</v>
      </c>
      <c r="Q30" s="112">
        <f t="shared" ca="1" si="15"/>
        <v>0.99895055105711317</v>
      </c>
      <c r="R30" s="112">
        <f ca="1">IF(B29=0,0,IF(B30=B29,R29+L30/O30,L30/O30+1))</f>
        <v>1.0061771283857002</v>
      </c>
    </row>
    <row r="31" spans="1:28" x14ac:dyDescent="0.25">
      <c r="A31" s="102">
        <v>28</v>
      </c>
      <c r="B31" s="102" t="str">
        <f>'Участки тепловых сетей'!B31</f>
        <v>Котельная «Школьная» с. Ивановское</v>
      </c>
      <c r="C31" s="102" t="str">
        <f>'Участки тепловых сетей'!C31</f>
        <v>Котельная «Школьная» с. Ивановское</v>
      </c>
      <c r="D31" s="102" t="str">
        <f>'Участки тепловых сетей'!D31</f>
        <v xml:space="preserve">ГрОт-Ситнова, 14А </v>
      </c>
      <c r="E31" s="102">
        <f>IF('Участки тепловых сетей'!F31="Подземная канальная или подвальная",2,IF('Участки тепловых сетей'!F31="Подземная бесканальная",2,IF('Участки тепловых сетей'!F31="Надземная",1,0)))</f>
        <v>1</v>
      </c>
      <c r="F31" s="102">
        <f t="shared" si="8"/>
        <v>0.05</v>
      </c>
      <c r="G31" s="102">
        <f ca="1">IF(B31=0,0,(YEAR(TODAY())-'Участки тепловых сетей'!E31)*0.85)</f>
        <v>24.65</v>
      </c>
      <c r="H31" s="102">
        <f>IF(B31=0,0,'Участки тепловых сетей'!H31/1000)</f>
        <v>1.4999999999999999E-2</v>
      </c>
      <c r="I31" s="108">
        <f>IF(B31=0,0,'Участки тепловых сетей'!G31/1000)</f>
        <v>6.9000000000000006E-2</v>
      </c>
      <c r="J31" s="102">
        <f t="shared" si="9"/>
        <v>1.4999999999999999E-2</v>
      </c>
      <c r="K31" s="109">
        <f t="shared" ca="1" si="10"/>
        <v>1.7148966551938607</v>
      </c>
      <c r="L31" s="109">
        <f t="shared" ca="1" si="11"/>
        <v>1.4294529706370717E-3</v>
      </c>
      <c r="M31" s="109">
        <f t="shared" ca="1" si="12"/>
        <v>9.5296864709138118E-2</v>
      </c>
      <c r="N31" s="108">
        <f t="shared" si="13"/>
        <v>5.3639385060632705</v>
      </c>
      <c r="O31" s="111">
        <f t="shared" si="14"/>
        <v>0.18643017604874168</v>
      </c>
      <c r="P31" s="111">
        <f>_xlfn.MAXIFS($R$4:$R$13,$B$4:$B$13,B31)</f>
        <v>0</v>
      </c>
      <c r="Q31" s="112">
        <f t="shared" ca="1" si="15"/>
        <v>0.99857156821062576</v>
      </c>
      <c r="R31" s="112">
        <f ca="1">IF(B30=0,0,IF(B31=B30,R30+L31/O31,L31/O31+1))</f>
        <v>1.0138446262175069</v>
      </c>
    </row>
    <row r="32" spans="1:28" x14ac:dyDescent="0.25">
      <c r="A32" s="102">
        <v>29</v>
      </c>
      <c r="B32" s="102" t="str">
        <f>'Участки тепловых сетей'!B32</f>
        <v>Котельная «Школьная» с. Ивановское</v>
      </c>
      <c r="C32" s="102" t="str">
        <f>'Участки тепловых сетей'!C32</f>
        <v xml:space="preserve">ГрОт-Ситнова, 14А </v>
      </c>
      <c r="D32" s="102" t="str">
        <f>'Участки тепловых сетей'!D32</f>
        <v xml:space="preserve">ул. Ситнова, 20А </v>
      </c>
      <c r="E32" s="102">
        <f>IF('Участки тепловых сетей'!F32="Подземная канальная или подвальная",2,IF('Участки тепловых сетей'!F32="Подземная бесканальная",2,IF('Участки тепловых сетей'!F32="Надземная",1,0)))</f>
        <v>1</v>
      </c>
      <c r="F32" s="102">
        <f t="shared" si="8"/>
        <v>0.05</v>
      </c>
      <c r="G32" s="102">
        <f ca="1">IF(B32=0,0,(YEAR(TODAY())-'Участки тепловых сетей'!E32)*0.85)</f>
        <v>24.65</v>
      </c>
      <c r="H32" s="102">
        <f>IF(B32=0,0,'Участки тепловых сетей'!H32/1000)</f>
        <v>0.14599999999999999</v>
      </c>
      <c r="I32" s="108">
        <f>IF(B32=0,0,'Участки тепловых сетей'!G32/1000)</f>
        <v>6.9000000000000006E-2</v>
      </c>
      <c r="J32" s="102">
        <f t="shared" si="9"/>
        <v>0.14599999999999999</v>
      </c>
      <c r="K32" s="109">
        <f t="shared" ca="1" si="10"/>
        <v>1.7148966551938607</v>
      </c>
      <c r="L32" s="109">
        <f t="shared" ca="1" si="11"/>
        <v>1.3913342247534164E-2</v>
      </c>
      <c r="M32" s="109">
        <f t="shared" ca="1" si="12"/>
        <v>9.5296864709138118E-2</v>
      </c>
      <c r="N32" s="108">
        <f t="shared" si="13"/>
        <v>5.3349690031788946</v>
      </c>
      <c r="O32" s="111">
        <f t="shared" si="14"/>
        <v>0.18744251361238276</v>
      </c>
      <c r="P32" s="111">
        <f>_xlfn.MAXIFS($R$4:$R$13,$B$4:$B$13,B32)</f>
        <v>0</v>
      </c>
      <c r="Q32" s="112">
        <f t="shared" ca="1" si="15"/>
        <v>0.98618300096244904</v>
      </c>
      <c r="R32" s="112">
        <f ca="1">IF(B31=0,0,IF(B32=B31,R31+L32/O32,L32/O32+1))</f>
        <v>1.0880718758387211</v>
      </c>
    </row>
    <row r="33" spans="1:18" x14ac:dyDescent="0.25">
      <c r="A33" s="102">
        <v>30</v>
      </c>
      <c r="B33" s="102" t="str">
        <f>'Участки тепловых сетей'!B33</f>
        <v>Котельная «Школьная» с. Ивановское</v>
      </c>
      <c r="C33" s="102" t="str">
        <f>'Участки тепловых сетей'!C33</f>
        <v xml:space="preserve">ГрОт-Ситнова, 14А </v>
      </c>
      <c r="D33" s="102" t="str">
        <f>'Участки тепловых сетей'!D33</f>
        <v xml:space="preserve">ГрОт-Ситнова, 14А </v>
      </c>
      <c r="E33" s="102">
        <f>IF('Участки тепловых сетей'!F33="Подземная канальная или подвальная",2,IF('Участки тепловых сетей'!F33="Подземная бесканальная",2,IF('Участки тепловых сетей'!F33="Надземная",1,0)))</f>
        <v>2</v>
      </c>
      <c r="F33" s="102">
        <f t="shared" si="8"/>
        <v>0.05</v>
      </c>
      <c r="G33" s="102">
        <f ca="1">IF(B33=0,0,(YEAR(TODAY())-'Участки тепловых сетей'!E33)*0.85)</f>
        <v>24.65</v>
      </c>
      <c r="H33" s="102">
        <f>IF(B33=0,0,'Участки тепловых сетей'!H33/1000)</f>
        <v>0.01</v>
      </c>
      <c r="I33" s="108">
        <f>IF(B33=0,0,'Участки тепловых сетей'!G33/1000)</f>
        <v>6.9000000000000006E-2</v>
      </c>
      <c r="J33" s="102">
        <f t="shared" si="9"/>
        <v>0.01</v>
      </c>
      <c r="K33" s="109">
        <f t="shared" ca="1" si="10"/>
        <v>1.7148966551938607</v>
      </c>
      <c r="L33" s="109">
        <f t="shared" ca="1" si="11"/>
        <v>9.5296864709138124E-4</v>
      </c>
      <c r="M33" s="109">
        <f t="shared" ca="1" si="12"/>
        <v>9.5296864709138118E-2</v>
      </c>
      <c r="N33" s="108">
        <f t="shared" si="13"/>
        <v>5.3650442122802309</v>
      </c>
      <c r="O33" s="111">
        <f t="shared" si="14"/>
        <v>0.18639175381091291</v>
      </c>
      <c r="P33" s="111">
        <f>_xlfn.MAXIFS($R$4:$R$13,$B$4:$B$13,B33)</f>
        <v>0</v>
      </c>
      <c r="Q33" s="112">
        <f t="shared" ca="1" si="15"/>
        <v>0.99904748528332454</v>
      </c>
      <c r="R33" s="112">
        <f ca="1">IF(B32=0,0,IF(B33=B32,R32+L33/O33,L33/O33+1))</f>
        <v>1.0931845947632832</v>
      </c>
    </row>
    <row r="34" spans="1:18" ht="24" x14ac:dyDescent="0.25">
      <c r="A34" s="102">
        <v>31</v>
      </c>
      <c r="B34" s="102" t="str">
        <f>'Участки тепловых сетей'!B34</f>
        <v xml:space="preserve">Котельная Северного территориального отдела в с. Ивановское </v>
      </c>
      <c r="C34" s="102" t="str">
        <f>'Участки тепловых сетей'!C34</f>
        <v xml:space="preserve">Котельная Северного территориального отдела в с. Ивановское </v>
      </c>
      <c r="D34" s="102" t="str">
        <f>'Участки тепловых сетей'!D34</f>
        <v>ул. Микрорайон, 9А</v>
      </c>
      <c r="E34" s="102">
        <f>IF('Участки тепловых сетей'!F34="Подземная канальная или подвальная",2,IF('Участки тепловых сетей'!F34="Подземная бесканальная",2,IF('Участки тепловых сетей'!F34="Надземная",1,0)))</f>
        <v>2</v>
      </c>
      <c r="F34" s="102">
        <f t="shared" si="8"/>
        <v>0.05</v>
      </c>
      <c r="G34" s="102">
        <f ca="1">IF(B34=0,0,(YEAR(TODAY())-'Участки тепловых сетей'!E34)*0.85)</f>
        <v>23.8</v>
      </c>
      <c r="H34" s="102">
        <f>IF(B34=0,0,'Участки тепловых сетей'!H34/1000)</f>
        <v>2E-3</v>
      </c>
      <c r="I34" s="108">
        <f>IF(B34=0,0,'Участки тепловых сетей'!G34/1000)</f>
        <v>3.2000000000000001E-2</v>
      </c>
      <c r="J34" s="102">
        <f t="shared" si="9"/>
        <v>2E-3</v>
      </c>
      <c r="K34" s="109">
        <f t="shared" ca="1" si="10"/>
        <v>1.643540603691559</v>
      </c>
      <c r="L34" s="109">
        <f t="shared" ca="1" si="11"/>
        <v>1.7471997636677353E-4</v>
      </c>
      <c r="M34" s="109">
        <f t="shared" ca="1" si="12"/>
        <v>8.7359988183386764E-2</v>
      </c>
      <c r="N34" s="108">
        <f t="shared" si="13"/>
        <v>3.8870869819279701</v>
      </c>
      <c r="O34" s="111">
        <f t="shared" si="14"/>
        <v>0.25726205887577192</v>
      </c>
      <c r="P34" s="111">
        <f>_xlfn.MAXIFS($R$4:$R$13,$B$4:$B$13,B34)</f>
        <v>0</v>
      </c>
      <c r="Q34" s="112">
        <f t="shared" ca="1" si="15"/>
        <v>0.99982529528627939</v>
      </c>
      <c r="R34" s="112">
        <f ca="1">IF(B33=0,0,IF(B34=B33,R33+L34/O34,L34/O34+1))</f>
        <v>1.0006791517456179</v>
      </c>
    </row>
    <row r="35" spans="1:18" x14ac:dyDescent="0.25">
      <c r="A35" s="102">
        <v>32</v>
      </c>
      <c r="B35" s="102" t="str">
        <f>'Участки тепловых сетей'!B35</f>
        <v>Котельная «ДК» с. Ивановское</v>
      </c>
      <c r="C35" s="102" t="str">
        <f>'Участки тепловых сетей'!C35</f>
        <v>Котельная «ДК» с. Ивановское</v>
      </c>
      <c r="D35" s="102" t="str">
        <f>'Участки тепловых сетей'!D35</f>
        <v xml:space="preserve">ул. Ивановой, 26В </v>
      </c>
      <c r="E35" s="102">
        <f>IF('Участки тепловых сетей'!F35="Подземная канальная или подвальная",2,IF('Участки тепловых сетей'!F35="Подземная бесканальная",2,IF('Участки тепловых сетей'!F35="Надземная",1,0)))</f>
        <v>2</v>
      </c>
      <c r="F35" s="102">
        <f t="shared" si="8"/>
        <v>0.05</v>
      </c>
      <c r="G35" s="102">
        <f ca="1">IF(B35=0,0,(YEAR(TODAY())-'Участки тепловых сетей'!E35)*0.85)</f>
        <v>33.15</v>
      </c>
      <c r="H35" s="102">
        <f>IF(B35=0,0,'Участки тепловых сетей'!H35/1000)</f>
        <v>2E-3</v>
      </c>
      <c r="I35" s="108">
        <f>IF(B35=0,0,'Участки тепловых сетей'!G35/1000)</f>
        <v>3.2000000000000001E-2</v>
      </c>
      <c r="J35" s="102">
        <f t="shared" si="9"/>
        <v>2E-3</v>
      </c>
      <c r="K35" s="109">
        <f t="shared" ca="1" si="10"/>
        <v>2.623089494497302</v>
      </c>
      <c r="L35" s="109">
        <f t="shared" ca="1" si="11"/>
        <v>6.9950585512581858E-4</v>
      </c>
      <c r="M35" s="109">
        <f t="shared" ca="1" si="12"/>
        <v>0.34975292756290927</v>
      </c>
      <c r="N35" s="108">
        <f t="shared" si="13"/>
        <v>3.8870869819279701</v>
      </c>
      <c r="O35" s="111">
        <f t="shared" si="14"/>
        <v>0.25726205887577192</v>
      </c>
      <c r="P35" s="111">
        <f>_xlfn.MAXIFS($R$4:$R$13,$B$4:$B$13,B35)</f>
        <v>0</v>
      </c>
      <c r="Q35" s="112">
        <f t="shared" ca="1" si="15"/>
        <v>0.99930073874205916</v>
      </c>
      <c r="R35" s="112">
        <f ca="1">IF(B34=0,0,IF(B35=B34,R34+L35/O35,L35/O35+1))</f>
        <v>1.002719040103242</v>
      </c>
    </row>
    <row r="36" spans="1:18" x14ac:dyDescent="0.25">
      <c r="A36" s="102">
        <v>33</v>
      </c>
      <c r="B36" s="102" t="str">
        <f>'Участки тепловых сетей'!B36</f>
        <v xml:space="preserve">Котельная «ДК» с. Смирново </v>
      </c>
      <c r="C36" s="102" t="str">
        <f>'Участки тепловых сетей'!C36</f>
        <v xml:space="preserve">Котельная «ДК» с. Смирново </v>
      </c>
      <c r="D36" s="102" t="str">
        <f>'Участки тепловых сетей'!D36</f>
        <v xml:space="preserve">ул. Культурная, 31 </v>
      </c>
      <c r="E36" s="102">
        <f>IF('Участки тепловых сетей'!F36="Подземная канальная или подвальная",2,IF('Участки тепловых сетей'!F36="Подземная бесканальная",2,IF('Участки тепловых сетей'!F36="Надземная",1,0)))</f>
        <v>2</v>
      </c>
      <c r="F36" s="102">
        <f t="shared" si="8"/>
        <v>0.05</v>
      </c>
      <c r="G36" s="102">
        <f ca="1">IF(B36=0,0,(YEAR(TODAY())-'Участки тепловых сетей'!E36)*0.85)</f>
        <v>36.549999999999997</v>
      </c>
      <c r="H36" s="102">
        <f>IF(B36=0,0,'Участки тепловых сетей'!H36/1000)</f>
        <v>1.7000000000000001E-2</v>
      </c>
      <c r="I36" s="108">
        <f>IF(B36=0,0,'Участки тепловых сетей'!G36/1000)</f>
        <v>6.9000000000000006E-2</v>
      </c>
      <c r="J36" s="102">
        <f t="shared" si="9"/>
        <v>1.7000000000000001E-2</v>
      </c>
      <c r="K36" s="109">
        <f t="shared" ca="1" si="10"/>
        <v>3.1091607032751369</v>
      </c>
      <c r="L36" s="109">
        <f t="shared" ca="1" si="11"/>
        <v>1.3080937502345015E-2</v>
      </c>
      <c r="M36" s="109">
        <f t="shared" ca="1" si="12"/>
        <v>0.76946691190264793</v>
      </c>
      <c r="N36" s="108">
        <f t="shared" si="13"/>
        <v>5.3634962235764858</v>
      </c>
      <c r="O36" s="111">
        <f t="shared" si="14"/>
        <v>0.18644554937957616</v>
      </c>
      <c r="P36" s="111">
        <f>_xlfn.MAXIFS($R$4:$R$13,$B$4:$B$13,B36)</f>
        <v>0</v>
      </c>
      <c r="Q36" s="112">
        <f t="shared" ca="1" si="15"/>
        <v>0.98700424612884197</v>
      </c>
      <c r="R36" s="112">
        <f ca="1">IF(B35=0,0,IF(B36=B35,R35+L36/O36,L36/O36+1))</f>
        <v>1.0701595588946675</v>
      </c>
    </row>
    <row r="37" spans="1:18" x14ac:dyDescent="0.25">
      <c r="A37" s="102">
        <v>34</v>
      </c>
      <c r="B37" s="102" t="str">
        <f>'Участки тепловых сетей'!B37</f>
        <v>Котельная «Школьная» с. Конново</v>
      </c>
      <c r="C37" s="102" t="str">
        <f>'Участки тепловых сетей'!C37</f>
        <v>Котельная «Школьная» с. Конново</v>
      </c>
      <c r="D37" s="102" t="str">
        <f>'Участки тепловых сетей'!D37</f>
        <v xml:space="preserve">ул. Молодежная, 7Б </v>
      </c>
      <c r="E37" s="102">
        <f>IF('Участки тепловых сетей'!F37="Подземная канальная или подвальная",2,IF('Участки тепловых сетей'!F37="Подземная бесканальная",2,IF('Участки тепловых сетей'!F37="Надземная",1,0)))</f>
        <v>2</v>
      </c>
      <c r="F37" s="102">
        <f t="shared" si="8"/>
        <v>0.05</v>
      </c>
      <c r="G37" s="102">
        <f ca="1">IF(B37=0,0,(YEAR(TODAY())-'Участки тепловых сетей'!E37)*0.85)</f>
        <v>23.8</v>
      </c>
      <c r="H37" s="102">
        <f>IF(B37=0,0,'Участки тепловых сетей'!H37/1000)</f>
        <v>1.2E-2</v>
      </c>
      <c r="I37" s="108">
        <f>IF(B37=0,0,'Участки тепловых сетей'!G37/1000)</f>
        <v>6.9000000000000006E-2</v>
      </c>
      <c r="J37" s="102">
        <f t="shared" si="9"/>
        <v>1.2E-2</v>
      </c>
      <c r="K37" s="109">
        <f t="shared" ca="1" si="10"/>
        <v>1.643540603691559</v>
      </c>
      <c r="L37" s="109">
        <f t="shared" ca="1" si="11"/>
        <v>1.0483198582006412E-3</v>
      </c>
      <c r="M37" s="109">
        <f t="shared" ca="1" si="12"/>
        <v>8.7359988183386764E-2</v>
      </c>
      <c r="N37" s="108">
        <f t="shared" si="13"/>
        <v>5.3646019297934462</v>
      </c>
      <c r="O37" s="111">
        <f t="shared" si="14"/>
        <v>0.18640712080542071</v>
      </c>
      <c r="P37" s="111">
        <f>_xlfn.MAXIFS($R$4:$R$13,$B$4:$B$13,B37)</f>
        <v>0</v>
      </c>
      <c r="Q37" s="112">
        <f t="shared" ca="1" si="15"/>
        <v>0.99895222943709938</v>
      </c>
      <c r="R37" s="112">
        <f ca="1">IF(B36=0,0,IF(B37=B36,R36+L37/O37,L37/O37+1))</f>
        <v>1.005623818734344</v>
      </c>
    </row>
    <row r="38" spans="1:18" x14ac:dyDescent="0.25">
      <c r="A38" s="102">
        <v>35</v>
      </c>
      <c r="B38" s="102" t="str">
        <f>'Участки тепловых сетей'!B38</f>
        <v>Котельная «ФАП» с. Стуклово</v>
      </c>
      <c r="C38" s="102" t="str">
        <f>'Участки тепловых сетей'!C38</f>
        <v>Котельная «ФАП» с. Стуклово</v>
      </c>
      <c r="D38" s="102" t="str">
        <f>'Участки тепловых сетей'!D38</f>
        <v xml:space="preserve">ул. Пушкова, 2А </v>
      </c>
      <c r="E38" s="102">
        <f>IF('Участки тепловых сетей'!F38="Подземная канальная или подвальная",2,IF('Участки тепловых сетей'!F38="Подземная бесканальная",2,IF('Участки тепловых сетей'!F38="Надземная",1,0)))</f>
        <v>2</v>
      </c>
      <c r="F38" s="102">
        <f t="shared" si="8"/>
        <v>0.05</v>
      </c>
      <c r="G38" s="102">
        <f ca="1">IF(B38=0,0,(YEAR(TODAY())-'Участки тепловых сетей'!E38)*0.85)</f>
        <v>22.95</v>
      </c>
      <c r="H38" s="102">
        <f>IF(B38=0,0,'Участки тепловых сетей'!H38/1000)</f>
        <v>2E-3</v>
      </c>
      <c r="I38" s="108">
        <f>IF(B38=0,0,'Участки тепловых сетей'!G38/1000)</f>
        <v>3.2000000000000001E-2</v>
      </c>
      <c r="J38" s="102">
        <f t="shared" si="9"/>
        <v>2E-3</v>
      </c>
      <c r="K38" s="109">
        <f t="shared" ca="1" si="10"/>
        <v>1.5751536442745315</v>
      </c>
      <c r="L38" s="109">
        <f t="shared" ca="1" si="11"/>
        <v>1.6125213700832238E-4</v>
      </c>
      <c r="M38" s="109">
        <f t="shared" ca="1" si="12"/>
        <v>8.0626068504161194E-2</v>
      </c>
      <c r="N38" s="108">
        <f t="shared" si="13"/>
        <v>3.8870869819279701</v>
      </c>
      <c r="O38" s="111">
        <f t="shared" si="14"/>
        <v>0.25726205887577192</v>
      </c>
      <c r="P38" s="111">
        <f>_xlfn.MAXIFS($R$4:$R$13,$B$4:$B$13,B38)</f>
        <v>0</v>
      </c>
      <c r="Q38" s="112">
        <f t="shared" ca="1" si="15"/>
        <v>0.99983876086341872</v>
      </c>
      <c r="R38" s="112">
        <f ca="1">IF(B37=0,0,IF(B38=B37,R37+L38/O38,L38/O38+1))</f>
        <v>1.0006268010825732</v>
      </c>
    </row>
    <row r="39" spans="1:18" x14ac:dyDescent="0.25">
      <c r="A39" s="102">
        <v>36</v>
      </c>
      <c r="B39" s="102" t="str">
        <f>'Участки тепловых сетей'!B39</f>
        <v>Котельная «ДК» с. Стуклово</v>
      </c>
      <c r="C39" s="102" t="str">
        <f>'Участки тепловых сетей'!C39</f>
        <v>Котельная «ДК» с. Стуклово</v>
      </c>
      <c r="D39" s="102" t="str">
        <f>'Участки тепловых сетей'!D39</f>
        <v xml:space="preserve">ул. Молодежная, 5 </v>
      </c>
      <c r="E39" s="102">
        <f>IF('Участки тепловых сетей'!F39="Подземная канальная или подвальная",2,IF('Участки тепловых сетей'!F39="Подземная бесканальная",2,IF('Участки тепловых сетей'!F39="Надземная",1,0)))</f>
        <v>2</v>
      </c>
      <c r="F39" s="102">
        <f t="shared" si="8"/>
        <v>0.05</v>
      </c>
      <c r="G39" s="102">
        <f ca="1">IF(B39=0,0,(YEAR(TODAY())-'Участки тепловых сетей'!E39)*0.85)</f>
        <v>34</v>
      </c>
      <c r="H39" s="102">
        <f>IF(B39=0,0,'Участки тепловых сетей'!H39/1000)</f>
        <v>2.8000000000000001E-2</v>
      </c>
      <c r="I39" s="108">
        <f>IF(B39=0,0,'Участки тепловых сетей'!G39/1000)</f>
        <v>3.2000000000000001E-2</v>
      </c>
      <c r="J39" s="102">
        <f t="shared" si="9"/>
        <v>2.8000000000000001E-2</v>
      </c>
      <c r="K39" s="109">
        <f t="shared" ca="1" si="10"/>
        <v>2.7369736958636</v>
      </c>
      <c r="L39" s="109">
        <f t="shared" ca="1" si="11"/>
        <v>1.1729862857484083E-2</v>
      </c>
      <c r="M39" s="109">
        <f t="shared" ca="1" si="12"/>
        <v>0.41892367348157439</v>
      </c>
      <c r="N39" s="108">
        <f t="shared" si="13"/>
        <v>3.8848003084205964</v>
      </c>
      <c r="O39" s="111">
        <f t="shared" si="14"/>
        <v>0.2574134886244796</v>
      </c>
      <c r="P39" s="111">
        <f>_xlfn.MAXIFS($R$4:$R$13,$B$4:$B$13,B39)</f>
        <v>0</v>
      </c>
      <c r="Q39" s="112">
        <f t="shared" ca="1" si="15"/>
        <v>0.98833866378610047</v>
      </c>
      <c r="R39" s="112">
        <f ca="1">IF(B38=0,0,IF(B39=B38,R38+L39/O39,L39/O39+1))</f>
        <v>1.0455681748464856</v>
      </c>
    </row>
    <row r="40" spans="1:18" x14ac:dyDescent="0.25">
      <c r="A40" s="102">
        <v>37</v>
      </c>
      <c r="B40" s="102" t="str">
        <f>'Участки тепловых сетей'!B40</f>
        <v xml:space="preserve">Котельная «Школьная» с. Б. Череватово </v>
      </c>
      <c r="C40" s="102" t="str">
        <f>'Участки тепловых сетей'!C40</f>
        <v xml:space="preserve">Котельная «Школьная» с. Б. Череватово </v>
      </c>
      <c r="D40" s="102" t="str">
        <f>'Участки тепловых сетей'!D40</f>
        <v xml:space="preserve">ул. Солнечная, 10 </v>
      </c>
      <c r="E40" s="102">
        <f>IF('Участки тепловых сетей'!F40="Подземная канальная или подвальная",2,IF('Участки тепловых сетей'!F40="Подземная бесканальная",2,IF('Участки тепловых сетей'!F40="Надземная",1,0)))</f>
        <v>2</v>
      </c>
      <c r="F40" s="102">
        <f t="shared" si="8"/>
        <v>0.05</v>
      </c>
      <c r="G40" s="102">
        <f ca="1">IF(B40=0,0,(YEAR(TODAY())-'Участки тепловых сетей'!E40)*0.85)</f>
        <v>28.9</v>
      </c>
      <c r="H40" s="102">
        <f>IF(B40=0,0,'Участки тепловых сетей'!H40/1000)</f>
        <v>3.4000000000000002E-2</v>
      </c>
      <c r="I40" s="108">
        <f>IF(B40=0,0,'Участки тепловых сетей'!G40/1000)</f>
        <v>0.1</v>
      </c>
      <c r="J40" s="102">
        <f t="shared" si="9"/>
        <v>3.4000000000000002E-2</v>
      </c>
      <c r="K40" s="109">
        <f t="shared" ca="1" si="10"/>
        <v>2.1209260714102172</v>
      </c>
      <c r="L40" s="109">
        <f t="shared" ca="1" si="11"/>
        <v>5.585747882830774E-3</v>
      </c>
      <c r="M40" s="109">
        <f t="shared" ca="1" si="12"/>
        <v>0.16428670243619922</v>
      </c>
      <c r="N40" s="108">
        <f t="shared" si="13"/>
        <v>6.7338471266250322</v>
      </c>
      <c r="O40" s="111">
        <f t="shared" si="14"/>
        <v>0.14850351978530801</v>
      </c>
      <c r="P40" s="111">
        <f>_xlfn.MAXIFS($R$4:$R$13,$B$4:$B$13,B40)</f>
        <v>0</v>
      </c>
      <c r="Q40" s="112">
        <f t="shared" ca="1" si="15"/>
        <v>0.99442982340096231</v>
      </c>
      <c r="R40" s="112">
        <f ca="1">IF(B39=0,0,IF(B40=B39,R39+L40/O40,L40/O40+1))</f>
        <v>1.0376135723308519</v>
      </c>
    </row>
    <row r="41" spans="1:18" x14ac:dyDescent="0.25">
      <c r="A41" s="102">
        <v>38</v>
      </c>
      <c r="B41" s="102" t="str">
        <f>'Участки тепловых сетей'!B41</f>
        <v xml:space="preserve">Котельная «ДК» с. Б. Череватово </v>
      </c>
      <c r="C41" s="102" t="str">
        <f>'Участки тепловых сетей'!C41</f>
        <v xml:space="preserve">Котельная «ДК» с. Б. Череватово </v>
      </c>
      <c r="D41" s="102" t="str">
        <f>'Участки тепловых сетей'!D41</f>
        <v>УТ1</v>
      </c>
      <c r="E41" s="102">
        <f>IF('Участки тепловых сетей'!F41="Подземная канальная или подвальная",2,IF('Участки тепловых сетей'!F41="Подземная бесканальная",2,IF('Участки тепловых сетей'!F41="Надземная",1,0)))</f>
        <v>2</v>
      </c>
      <c r="F41" s="102">
        <f t="shared" si="8"/>
        <v>0.05</v>
      </c>
      <c r="G41" s="102">
        <f ca="1">IF(B41=0,0,(YEAR(TODAY())-'Участки тепловых сетей'!E41)*0.85)</f>
        <v>31.45</v>
      </c>
      <c r="H41" s="102">
        <f>IF(B41=0,0,'Участки тепловых сетей'!H41/1000)</f>
        <v>7.0000000000000001E-3</v>
      </c>
      <c r="I41" s="108">
        <f>IF(B41=0,0,'Участки тепловых сетей'!G41/1000)</f>
        <v>5.0999999999999997E-2</v>
      </c>
      <c r="J41" s="102">
        <f t="shared" si="9"/>
        <v>7.0000000000000001E-3</v>
      </c>
      <c r="K41" s="109">
        <f t="shared" ca="1" si="10"/>
        <v>2.4093399237801809</v>
      </c>
      <c r="L41" s="109">
        <f t="shared" ca="1" si="11"/>
        <v>1.7594814520390419E-3</v>
      </c>
      <c r="M41" s="109">
        <f t="shared" ca="1" si="12"/>
        <v>0.25135449314843455</v>
      </c>
      <c r="N41" s="108">
        <f t="shared" si="13"/>
        <v>4.6186061415800799</v>
      </c>
      <c r="O41" s="111">
        <f t="shared" si="14"/>
        <v>0.21651553939559093</v>
      </c>
      <c r="P41" s="111">
        <f>_xlfn.MAXIFS($R$4:$R$13,$B$4:$B$13,B41)</f>
        <v>0</v>
      </c>
      <c r="Q41" s="112">
        <f t="shared" ca="1" si="15"/>
        <v>0.99824206552802375</v>
      </c>
      <c r="R41" s="112">
        <f ca="1">IF(B40=0,0,IF(B41=B40,R40+L41/O41,L41/O41+1))</f>
        <v>1.0081263518403838</v>
      </c>
    </row>
    <row r="42" spans="1:18" x14ac:dyDescent="0.25">
      <c r="A42" s="102">
        <v>39</v>
      </c>
      <c r="B42" s="102" t="str">
        <f>'Участки тепловых сетей'!B42</f>
        <v xml:space="preserve">Котельная «ДК» с. Б. Череватово </v>
      </c>
      <c r="C42" s="102" t="str">
        <f>'Участки тепловых сетей'!C42</f>
        <v>УТ1</v>
      </c>
      <c r="D42" s="102" t="str">
        <f>'Участки тепловых сетей'!D42</f>
        <v>ул. Солнечная, 9</v>
      </c>
      <c r="E42" s="102">
        <f>IF('Участки тепловых сетей'!F42="Подземная канальная или подвальная",2,IF('Участки тепловых сетей'!F42="Подземная бесканальная",2,IF('Участки тепловых сетей'!F42="Надземная",1,0)))</f>
        <v>2</v>
      </c>
      <c r="F42" s="102">
        <f t="shared" si="8"/>
        <v>0.05</v>
      </c>
      <c r="G42" s="102">
        <f ca="1">IF(B42=0,0,(YEAR(TODAY())-'Участки тепловых сетей'!E42)*0.85)</f>
        <v>31.45</v>
      </c>
      <c r="H42" s="102">
        <f>IF(B42=0,0,'Участки тепловых сетей'!H42/1000)</f>
        <v>1.2E-2</v>
      </c>
      <c r="I42" s="108">
        <f>IF(B42=0,0,'Участки тепловых сетей'!G42/1000)</f>
        <v>5.0999999999999997E-2</v>
      </c>
      <c r="J42" s="102">
        <f t="shared" si="9"/>
        <v>1.2E-2</v>
      </c>
      <c r="K42" s="109">
        <f t="shared" ca="1" si="10"/>
        <v>2.4093399237801809</v>
      </c>
      <c r="L42" s="109">
        <f t="shared" ca="1" si="11"/>
        <v>3.0162539177812147E-3</v>
      </c>
      <c r="M42" s="109">
        <f t="shared" ca="1" si="12"/>
        <v>0.25135449314843455</v>
      </c>
      <c r="N42" s="108">
        <f t="shared" si="13"/>
        <v>4.617836825068057</v>
      </c>
      <c r="O42" s="111">
        <f t="shared" si="14"/>
        <v>0.21655161017632149</v>
      </c>
      <c r="P42" s="111">
        <f>_xlfn.MAXIFS($R$4:$R$13,$B$4:$B$13,B42)</f>
        <v>0</v>
      </c>
      <c r="Q42" s="112">
        <f t="shared" ca="1" si="15"/>
        <v>0.99698829040597403</v>
      </c>
      <c r="R42" s="112">
        <f ca="1">IF(B41=0,0,IF(B42=B41,R41+L42/O42,L42/O42+1))</f>
        <v>1.0220549202556697</v>
      </c>
    </row>
    <row r="43" spans="1:18" x14ac:dyDescent="0.25">
      <c r="A43" s="102">
        <v>40</v>
      </c>
      <c r="B43" s="102" t="str">
        <f>'Участки тепловых сетей'!B43</f>
        <v xml:space="preserve">Котельная «ДК» с. Б. Череватово </v>
      </c>
      <c r="C43" s="102" t="str">
        <f>'Участки тепловых сетей'!C43</f>
        <v>УТ1</v>
      </c>
      <c r="D43" s="102" t="str">
        <f>'Участки тепловых сетей'!D43</f>
        <v>ул. Центральная, 109</v>
      </c>
      <c r="E43" s="102">
        <f>IF('Участки тепловых сетей'!F43="Подземная канальная или подвальная",2,IF('Участки тепловых сетей'!F43="Подземная бесканальная",2,IF('Участки тепловых сетей'!F43="Надземная",1,0)))</f>
        <v>2</v>
      </c>
      <c r="F43" s="102">
        <f t="shared" si="8"/>
        <v>0.05</v>
      </c>
      <c r="G43" s="102">
        <f ca="1">IF(B43=0,0,(YEAR(TODAY())-'Участки тепловых сетей'!E43)*0.85)</f>
        <v>31.45</v>
      </c>
      <c r="H43" s="102">
        <f>IF(B43=0,0,'Участки тепловых сетей'!H43/1000)</f>
        <v>0.03</v>
      </c>
      <c r="I43" s="108">
        <f>IF(B43=0,0,'Участки тепловых сетей'!G43/1000)</f>
        <v>5.0999999999999997E-2</v>
      </c>
      <c r="J43" s="102">
        <f t="shared" si="9"/>
        <v>0.03</v>
      </c>
      <c r="K43" s="109">
        <f t="shared" ca="1" si="10"/>
        <v>2.4093399237801809</v>
      </c>
      <c r="L43" s="109">
        <f t="shared" ca="1" si="11"/>
        <v>7.5406347944530364E-3</v>
      </c>
      <c r="M43" s="109">
        <f t="shared" ca="1" si="12"/>
        <v>0.25135449314843455</v>
      </c>
      <c r="N43" s="108">
        <f t="shared" si="13"/>
        <v>4.6150672856247761</v>
      </c>
      <c r="O43" s="111">
        <f t="shared" si="14"/>
        <v>0.21668156456024942</v>
      </c>
      <c r="P43" s="111">
        <f>_xlfn.MAXIFS($R$4:$R$13,$B$4:$B$13,B43)</f>
        <v>0</v>
      </c>
      <c r="Q43" s="112">
        <f t="shared" ca="1" si="15"/>
        <v>0.9924877244650554</v>
      </c>
      <c r="R43" s="112">
        <f ca="1">IF(B42=0,0,IF(B43=B42,R42+L43/O43,L43/O43+1))</f>
        <v>1.0568554572083939</v>
      </c>
    </row>
    <row r="44" spans="1:18" ht="36" x14ac:dyDescent="0.25">
      <c r="A44" s="102">
        <v>41</v>
      </c>
      <c r="B44" s="102" t="str">
        <f>'Участки тепловых сетей'!B44</f>
        <v>Котельная Дивеевского территориального отдела в с. Б. Череватово</v>
      </c>
      <c r="C44" s="102" t="str">
        <f>'Участки тепловых сетей'!C44</f>
        <v>Котельная Дивеевского территориального отдела в с. Б. Череватово</v>
      </c>
      <c r="D44" s="102" t="str">
        <f>'Участки тепловых сетей'!D44</f>
        <v xml:space="preserve">ул. Центральная, 110 </v>
      </c>
      <c r="E44" s="102">
        <f>IF('Участки тепловых сетей'!F44="Подземная канальная или подвальная",2,IF('Участки тепловых сетей'!F44="Подземная бесканальная",2,IF('Участки тепловых сетей'!F44="Надземная",1,0)))</f>
        <v>2</v>
      </c>
      <c r="F44" s="102">
        <f t="shared" si="8"/>
        <v>0.05</v>
      </c>
      <c r="G44" s="102">
        <f ca="1">IF(B44=0,0,(YEAR(TODAY())-'Участки тепловых сетей'!E44)*0.85)</f>
        <v>34.85</v>
      </c>
      <c r="H44" s="102">
        <f>IF(B44=0,0,'Участки тепловых сетей'!H44/1000)</f>
        <v>5.0000000000000001E-3</v>
      </c>
      <c r="I44" s="108">
        <f>IF(B44=0,0,'Участки тепловых сетей'!G44/1000)</f>
        <v>5.0999999999999997E-2</v>
      </c>
      <c r="J44" s="102">
        <f t="shared" si="9"/>
        <v>5.0000000000000001E-3</v>
      </c>
      <c r="K44" s="109">
        <f t="shared" ca="1" si="10"/>
        <v>2.8558023001364887</v>
      </c>
      <c r="L44" s="109">
        <f t="shared" ca="1" si="11"/>
        <v>2.5360696658952458E-3</v>
      </c>
      <c r="M44" s="109">
        <f t="shared" ca="1" si="12"/>
        <v>0.50721393317904917</v>
      </c>
      <c r="N44" s="108">
        <f t="shared" si="13"/>
        <v>4.6189138681848885</v>
      </c>
      <c r="O44" s="111">
        <f t="shared" si="14"/>
        <v>0.21650111444770753</v>
      </c>
      <c r="P44" s="111">
        <f>_xlfn.MAXIFS($R$4:$R$13,$B$4:$B$13,B44)</f>
        <v>0</v>
      </c>
      <c r="Q44" s="112">
        <f t="shared" ca="1" si="15"/>
        <v>0.99746714344198417</v>
      </c>
      <c r="R44" s="112">
        <f ca="1">IF(B43=0,0,IF(B44=B43,R43+L44/O44,L44/O44+1))</f>
        <v>1.0117138873504865</v>
      </c>
    </row>
    <row r="45" spans="1:18" x14ac:dyDescent="0.25">
      <c r="A45" s="102">
        <v>42</v>
      </c>
      <c r="B45" s="102" t="str">
        <f>'Участки тепловых сетей'!B45</f>
        <v xml:space="preserve">Котельная «Детский сад» с. Дивеево </v>
      </c>
      <c r="C45" s="102" t="str">
        <f>'Участки тепловых сетей'!C45</f>
        <v xml:space="preserve">Котельная «Детский сад» с. Дивеево </v>
      </c>
      <c r="D45" s="102" t="str">
        <f>'Участки тепловых сетей'!D45</f>
        <v xml:space="preserve">ул. Труда, 47 </v>
      </c>
      <c r="E45" s="102">
        <f>IF('Участки тепловых сетей'!F45="Подземная канальная или подвальная",2,IF('Участки тепловых сетей'!F45="Подземная бесканальная",2,IF('Участки тепловых сетей'!F45="Надземная",1,0)))</f>
        <v>2</v>
      </c>
      <c r="F45" s="102">
        <f t="shared" si="8"/>
        <v>0.05</v>
      </c>
      <c r="G45" s="102">
        <f ca="1">IF(B45=0,0,(YEAR(TODAY())-'Участки тепловых сетей'!E45)*0.85)</f>
        <v>15.299999999999999</v>
      </c>
      <c r="H45" s="102">
        <f>IF(B45=0,0,'Участки тепловых сетей'!H45/1000)</f>
        <v>2E-3</v>
      </c>
      <c r="I45" s="108">
        <f>IF(B45=0,0,'Участки тепловых сетей'!G45/1000)</f>
        <v>3.2000000000000001E-2</v>
      </c>
      <c r="J45" s="102">
        <f t="shared" si="9"/>
        <v>2E-3</v>
      </c>
      <c r="K45" s="109">
        <f t="shared" ca="1" si="10"/>
        <v>1</v>
      </c>
      <c r="L45" s="109">
        <f t="shared" ca="1" si="11"/>
        <v>1E-4</v>
      </c>
      <c r="M45" s="109">
        <f t="shared" ca="1" si="12"/>
        <v>0.05</v>
      </c>
      <c r="N45" s="108">
        <f t="shared" si="13"/>
        <v>3.8870869819279701</v>
      </c>
      <c r="O45" s="111">
        <f t="shared" si="14"/>
        <v>0.25726205887577192</v>
      </c>
      <c r="P45" s="111">
        <f>_xlfn.MAXIFS($R$4:$R$13,$B$4:$B$13,B45)</f>
        <v>0</v>
      </c>
      <c r="Q45" s="112">
        <f t="shared" ca="1" si="15"/>
        <v>0.99990000499983334</v>
      </c>
      <c r="R45" s="112">
        <f ca="1">IF(B44=0,0,IF(B45=B44,R44+L45/O45,L45/O45+1))</f>
        <v>1.0003887086981929</v>
      </c>
    </row>
    <row r="46" spans="1:18" x14ac:dyDescent="0.25">
      <c r="A46" s="102">
        <v>43</v>
      </c>
      <c r="B46" s="102" t="str">
        <f>'Участки тепловых сетей'!B46</f>
        <v>Котельная «Автобусный» с. Дивеево</v>
      </c>
      <c r="C46" s="102" t="str">
        <f>'Участки тепловых сетей'!C46</f>
        <v>Котельная «Автобусный» с. Дивеево</v>
      </c>
      <c r="D46" s="102" t="str">
        <f>'Участки тепловых сетей'!D46</f>
        <v xml:space="preserve">ул. Чкалова, 9 </v>
      </c>
      <c r="E46" s="102">
        <f>IF('Участки тепловых сетей'!F46="Подземная канальная или подвальная",2,IF('Участки тепловых сетей'!F46="Подземная бесканальная",2,IF('Участки тепловых сетей'!F46="Надземная",1,0)))</f>
        <v>2</v>
      </c>
      <c r="F46" s="102">
        <f t="shared" si="8"/>
        <v>0.05</v>
      </c>
      <c r="G46" s="102">
        <f ca="1">IF(B46=0,0,(YEAR(TODAY())-'Участки тепловых сетей'!E46)*0.85)</f>
        <v>31.45</v>
      </c>
      <c r="H46" s="102">
        <f>IF(B46=0,0,'Участки тепловых сетей'!H46/1000)</f>
        <v>2E-3</v>
      </c>
      <c r="I46" s="108">
        <f>IF(B46=0,0,'Участки тепловых сетей'!G46/1000)</f>
        <v>5.0999999999999997E-2</v>
      </c>
      <c r="J46" s="102">
        <f t="shared" si="9"/>
        <v>2E-3</v>
      </c>
      <c r="K46" s="109">
        <f t="shared" ca="1" si="10"/>
        <v>2.4093399237801809</v>
      </c>
      <c r="L46" s="109">
        <f t="shared" ca="1" si="11"/>
        <v>5.0270898629686909E-4</v>
      </c>
      <c r="M46" s="109">
        <f t="shared" ca="1" si="12"/>
        <v>0.25135449314843455</v>
      </c>
      <c r="N46" s="108">
        <f t="shared" si="13"/>
        <v>4.6193754580921018</v>
      </c>
      <c r="O46" s="111">
        <f t="shared" si="14"/>
        <v>0.21647948062940542</v>
      </c>
      <c r="P46" s="111">
        <f>_xlfn.MAXIFS($R$4:$R$13,$B$4:$B$13,B46)</f>
        <v>0</v>
      </c>
      <c r="Q46" s="112">
        <f t="shared" ca="1" si="15"/>
        <v>0.99949741735069442</v>
      </c>
      <c r="R46" s="112">
        <f ca="1">IF(B45=0,0,IF(B46=B45,R45+L46/O46,L46/O46+1))</f>
        <v>1.0023222015538622</v>
      </c>
    </row>
    <row r="47" spans="1:18" ht="24" x14ac:dyDescent="0.25">
      <c r="A47" s="102">
        <v>44</v>
      </c>
      <c r="B47" s="102" t="str">
        <f>'Участки тепловых сетей'!B47</f>
        <v xml:space="preserve">Котельная Дивеевского территориального отдела в с. Дивеево </v>
      </c>
      <c r="C47" s="102" t="str">
        <f>'Участки тепловых сетей'!C47</f>
        <v xml:space="preserve">Котельная Дивеевского территориального отдела в с. Дивеево </v>
      </c>
      <c r="D47" s="102" t="str">
        <f>'Участки тепловых сетей'!D47</f>
        <v>ул. Арзамасская, 31</v>
      </c>
      <c r="E47" s="102">
        <f>IF('Участки тепловых сетей'!F47="Подземная канальная или подвальная",2,IF('Участки тепловых сетей'!F47="Подземная бесканальная",2,IF('Участки тепловых сетей'!F47="Надземная",1,0)))</f>
        <v>2</v>
      </c>
      <c r="F47" s="102">
        <f t="shared" si="8"/>
        <v>0.05</v>
      </c>
      <c r="G47" s="102">
        <f ca="1">IF(B47=0,0,(YEAR(TODAY())-'Участки тепловых сетей'!E47)*0.85)</f>
        <v>25.5</v>
      </c>
      <c r="H47" s="102">
        <f>IF(B47=0,0,'Участки тепловых сетей'!H47/1000)</f>
        <v>2E-3</v>
      </c>
      <c r="I47" s="108">
        <f>IF(B47=0,0,'Участки тепловых сетей'!G47/1000)</f>
        <v>0.04</v>
      </c>
      <c r="J47" s="102">
        <f t="shared" si="9"/>
        <v>2E-3</v>
      </c>
      <c r="K47" s="109">
        <f t="shared" ca="1" si="10"/>
        <v>1.7893507050507895</v>
      </c>
      <c r="L47" s="109">
        <f t="shared" ca="1" si="11"/>
        <v>2.0936437165425652E-4</v>
      </c>
      <c r="M47" s="109">
        <f t="shared" ca="1" si="12"/>
        <v>0.10468218582712825</v>
      </c>
      <c r="N47" s="108">
        <f t="shared" si="13"/>
        <v>4.1871009932824004</v>
      </c>
      <c r="O47" s="111">
        <f t="shared" si="14"/>
        <v>0.23882872698899688</v>
      </c>
      <c r="P47" s="111">
        <f>_xlfn.MAXIFS($R$4:$R$13,$B$4:$B$13,B47)</f>
        <v>0</v>
      </c>
      <c r="Q47" s="112">
        <f t="shared" ca="1" si="15"/>
        <v>0.99979065754353635</v>
      </c>
      <c r="R47" s="112">
        <f ca="1">IF(B46=0,0,IF(B47=B46,R46+L47/O47,L47/O47+1))</f>
        <v>1.0008766297685114</v>
      </c>
    </row>
    <row r="48" spans="1:18" x14ac:dyDescent="0.25">
      <c r="A48" s="102">
        <v>45</v>
      </c>
      <c r="B48" s="102" t="str">
        <f>'Участки тепловых сетей'!B48</f>
        <v xml:space="preserve">Котельная №2 с. Дивеево </v>
      </c>
      <c r="C48" s="102" t="str">
        <f>'Участки тепловых сетей'!C48</f>
        <v>УТ4</v>
      </c>
      <c r="D48" s="102" t="str">
        <f>'Участки тепловых сетей'!D48</f>
        <v>УТ5</v>
      </c>
      <c r="E48" s="102">
        <f>IF('Участки тепловых сетей'!F48="Подземная канальная или подвальная",2,IF('Участки тепловых сетей'!F48="Подземная бесканальная",2,IF('Участки тепловых сетей'!F48="Надземная",1,0)))</f>
        <v>1</v>
      </c>
      <c r="F48" s="102">
        <f t="shared" si="8"/>
        <v>0.05</v>
      </c>
      <c r="G48" s="102">
        <f ca="1">IF(B48=0,0,(YEAR(TODAY())-'Участки тепловых сетей'!E48)*0.85)</f>
        <v>28.9</v>
      </c>
      <c r="H48" s="102">
        <f>IF(B48=0,0,'Участки тепловых сетей'!H48/1000)</f>
        <v>9.5000000000000001E-2</v>
      </c>
      <c r="I48" s="108">
        <f>IF(B48=0,0,'Участки тепловых сетей'!G48/1000)</f>
        <v>0.04</v>
      </c>
      <c r="J48" s="102">
        <f t="shared" si="9"/>
        <v>9.5000000000000001E-2</v>
      </c>
      <c r="K48" s="109">
        <f t="shared" ca="1" si="10"/>
        <v>2.1209260714102172</v>
      </c>
      <c r="L48" s="109">
        <f t="shared" ca="1" si="11"/>
        <v>1.5607236731438927E-2</v>
      </c>
      <c r="M48" s="109">
        <f t="shared" ca="1" si="12"/>
        <v>0.16428670243619922</v>
      </c>
      <c r="N48" s="108">
        <f t="shared" si="13"/>
        <v>4.1764103022980246</v>
      </c>
      <c r="O48" s="111">
        <f t="shared" si="14"/>
        <v>0.23944007595464478</v>
      </c>
      <c r="P48" s="111">
        <f>_xlfn.MAXIFS($R$4:$R$13,$B$4:$B$13,B48)</f>
        <v>0</v>
      </c>
      <c r="Q48" s="112">
        <f t="shared" ca="1" si="15"/>
        <v>0.98451392503533819</v>
      </c>
      <c r="R48" s="112">
        <f ca="1">IF(B47=0,0,IF(B48=B47,R47+L48/O48,L48/O48+1))</f>
        <v>1.0651822242755857</v>
      </c>
    </row>
    <row r="49" spans="1:18" x14ac:dyDescent="0.25">
      <c r="A49" s="102">
        <v>46</v>
      </c>
      <c r="B49" s="102" t="str">
        <f>'Участки тепловых сетей'!B49</f>
        <v xml:space="preserve">Котельная №2 с. Дивеево </v>
      </c>
      <c r="C49" s="102" t="str">
        <f>'Участки тепловых сетей'!C49</f>
        <v>УТ1</v>
      </c>
      <c r="D49" s="102" t="str">
        <f>'Участки тепловых сетей'!D49</f>
        <v>УТ2</v>
      </c>
      <c r="E49" s="102">
        <f>IF('Участки тепловых сетей'!F49="Подземная канальная или подвальная",2,IF('Участки тепловых сетей'!F49="Подземная бесканальная",2,IF('Участки тепловых сетей'!F49="Надземная",1,0)))</f>
        <v>1</v>
      </c>
      <c r="F49" s="102">
        <f t="shared" si="8"/>
        <v>0.05</v>
      </c>
      <c r="G49" s="102">
        <f ca="1">IF(B49=0,0,(YEAR(TODAY())-'Участки тепловых сетей'!E49)*0.85)</f>
        <v>28.9</v>
      </c>
      <c r="H49" s="102">
        <f>IF(B49=0,0,'Участки тепловых сетей'!H49/1000)</f>
        <v>0.18</v>
      </c>
      <c r="I49" s="108">
        <f>IF(B49=0,0,'Участки тепловых сетей'!G49/1000)</f>
        <v>0.15</v>
      </c>
      <c r="J49" s="102">
        <f t="shared" si="9"/>
        <v>0.18</v>
      </c>
      <c r="K49" s="109">
        <f t="shared" ca="1" si="10"/>
        <v>2.1209260714102172</v>
      </c>
      <c r="L49" s="109">
        <f t="shared" ca="1" si="11"/>
        <v>2.9571606438515859E-2</v>
      </c>
      <c r="M49" s="109">
        <f t="shared" ca="1" si="12"/>
        <v>0.16428670243619922</v>
      </c>
      <c r="N49" s="108">
        <f t="shared" si="13"/>
        <v>9.0483004005488539</v>
      </c>
      <c r="O49" s="111">
        <f t="shared" si="14"/>
        <v>0.11051799296355609</v>
      </c>
      <c r="P49" s="111">
        <f>_xlfn.MAXIFS($R$4:$R$13,$B$4:$B$13,B49)</f>
        <v>0</v>
      </c>
      <c r="Q49" s="112">
        <f t="shared" ca="1" si="15"/>
        <v>0.9708613552281572</v>
      </c>
      <c r="R49" s="112">
        <f ca="1">IF(B48=0,0,IF(B49=B48,R48+L49/O49,L49/O49+1))</f>
        <v>1.3327550026580819</v>
      </c>
    </row>
    <row r="50" spans="1:18" x14ac:dyDescent="0.25">
      <c r="A50" s="102">
        <v>47</v>
      </c>
      <c r="B50" s="102" t="str">
        <f>'Участки тепловых сетей'!B50</f>
        <v xml:space="preserve">Котельная №2 с. Дивеево </v>
      </c>
      <c r="C50" s="102" t="str">
        <f>'Участки тепловых сетей'!C50</f>
        <v>УТ8</v>
      </c>
      <c r="D50" s="102" t="str">
        <f>'Участки тепловых сетей'!D50</f>
        <v>ТК15</v>
      </c>
      <c r="E50" s="102">
        <f>IF('Участки тепловых сетей'!F50="Подземная канальная или подвальная",2,IF('Участки тепловых сетей'!F50="Подземная бесканальная",2,IF('Участки тепловых сетей'!F50="Надземная",1,0)))</f>
        <v>2</v>
      </c>
      <c r="F50" s="102">
        <f t="shared" si="8"/>
        <v>0.05</v>
      </c>
      <c r="G50" s="102">
        <f ca="1">IF(B50=0,0,(YEAR(TODAY())-'Участки тепловых сетей'!E50)*0.85)</f>
        <v>28.9</v>
      </c>
      <c r="H50" s="102">
        <f>IF(B50=0,0,'Участки тепловых сетей'!H50/1000)</f>
        <v>9.1999999999999998E-2</v>
      </c>
      <c r="I50" s="108">
        <f>IF(B50=0,0,'Участки тепловых сетей'!G50/1000)</f>
        <v>0.15</v>
      </c>
      <c r="J50" s="102">
        <f t="shared" si="9"/>
        <v>9.1999999999999998E-2</v>
      </c>
      <c r="K50" s="109">
        <f t="shared" ca="1" si="10"/>
        <v>2.1209260714102172</v>
      </c>
      <c r="L50" s="109">
        <f t="shared" ca="1" si="11"/>
        <v>1.5114376624130328E-2</v>
      </c>
      <c r="M50" s="109">
        <f t="shared" ca="1" si="12"/>
        <v>0.16428670243619922</v>
      </c>
      <c r="N50" s="108">
        <f t="shared" si="13"/>
        <v>9.0977136052758247</v>
      </c>
      <c r="O50" s="111">
        <f t="shared" si="14"/>
        <v>0.10991772695725367</v>
      </c>
      <c r="P50" s="111">
        <f>_xlfn.MAXIFS($R$4:$R$13,$B$4:$B$13,B50)</f>
        <v>0</v>
      </c>
      <c r="Q50" s="112">
        <f t="shared" ca="1" si="15"/>
        <v>0.9849992722683979</v>
      </c>
      <c r="R50" s="112">
        <f ca="1">IF(B49=0,0,IF(B50=B49,R49+L50/O50,L50/O50+1))</f>
        <v>1.4702612725066952</v>
      </c>
    </row>
    <row r="51" spans="1:18" x14ac:dyDescent="0.25">
      <c r="A51" s="102">
        <v>48</v>
      </c>
      <c r="B51" s="102" t="str">
        <f>'Участки тепловых сетей'!B51</f>
        <v xml:space="preserve">Котельная №2 с. Дивеево </v>
      </c>
      <c r="C51" s="102" t="str">
        <f>'Участки тепловых сетей'!C51</f>
        <v>УТ3</v>
      </c>
      <c r="D51" s="102" t="str">
        <f>'Участки тепловых сетей'!D51</f>
        <v>УТ8</v>
      </c>
      <c r="E51" s="102">
        <f>IF('Участки тепловых сетей'!F51="Подземная канальная или подвальная",2,IF('Участки тепловых сетей'!F51="Подземная бесканальная",2,IF('Участки тепловых сетей'!F51="Надземная",1,0)))</f>
        <v>2</v>
      </c>
      <c r="F51" s="102">
        <f t="shared" si="8"/>
        <v>0.05</v>
      </c>
      <c r="G51" s="102">
        <f ca="1">IF(B51=0,0,(YEAR(TODAY())-'Участки тепловых сетей'!E51)*0.85)</f>
        <v>28.9</v>
      </c>
      <c r="H51" s="102">
        <f>IF(B51=0,0,'Участки тепловых сетей'!H51/1000)</f>
        <v>1.7000000000000001E-2</v>
      </c>
      <c r="I51" s="108">
        <f>IF(B51=0,0,'Участки тепловых сетей'!G51/1000)</f>
        <v>0.15</v>
      </c>
      <c r="J51" s="102">
        <f t="shared" si="9"/>
        <v>1.7000000000000001E-2</v>
      </c>
      <c r="K51" s="109">
        <f t="shared" ca="1" si="10"/>
        <v>2.1209260714102172</v>
      </c>
      <c r="L51" s="109">
        <f t="shared" ca="1" si="11"/>
        <v>2.792873941415387E-3</v>
      </c>
      <c r="M51" s="109">
        <f t="shared" ca="1" si="12"/>
        <v>0.16428670243619922</v>
      </c>
      <c r="N51" s="108">
        <f t="shared" si="13"/>
        <v>9.1398271320317637</v>
      </c>
      <c r="O51" s="111">
        <f t="shared" si="14"/>
        <v>0.10941125970483231</v>
      </c>
      <c r="P51" s="111">
        <f>_xlfn.MAXIFS($R$4:$R$13,$B$4:$B$13,B51)</f>
        <v>0</v>
      </c>
      <c r="Q51" s="112">
        <f t="shared" ca="1" si="15"/>
        <v>0.99721102250274107</v>
      </c>
      <c r="R51" s="112">
        <f ca="1">IF(B50=0,0,IF(B51=B50,R50+L51/O51,L51/O51+1))</f>
        <v>1.4957876575327882</v>
      </c>
    </row>
    <row r="52" spans="1:18" x14ac:dyDescent="0.25">
      <c r="A52" s="102">
        <v>49</v>
      </c>
      <c r="B52" s="102" t="str">
        <f>'Участки тепловых сетей'!B52</f>
        <v xml:space="preserve">Котельная №2 с. Дивеево </v>
      </c>
      <c r="C52" s="102" t="str">
        <f>'Участки тепловых сетей'!C52</f>
        <v>ТК1</v>
      </c>
      <c r="D52" s="102" t="str">
        <f>'Участки тепловых сетей'!D52</f>
        <v>УТ3</v>
      </c>
      <c r="E52" s="102">
        <f>IF('Участки тепловых сетей'!F52="Подземная канальная или подвальная",2,IF('Участки тепловых сетей'!F52="Подземная бесканальная",2,IF('Участки тепловых сетей'!F52="Надземная",1,0)))</f>
        <v>2</v>
      </c>
      <c r="F52" s="102">
        <f t="shared" si="8"/>
        <v>0.05</v>
      </c>
      <c r="G52" s="102">
        <f ca="1">IF(B52=0,0,(YEAR(TODAY())-'Участки тепловых сетей'!E52)*0.85)</f>
        <v>28.9</v>
      </c>
      <c r="H52" s="102">
        <f>IF(B52=0,0,'Участки тепловых сетей'!H52/1000)</f>
        <v>7.0000000000000007E-2</v>
      </c>
      <c r="I52" s="108">
        <f>IF(B52=0,0,'Участки тепловых сетей'!G52/1000)</f>
        <v>0.15</v>
      </c>
      <c r="J52" s="102">
        <f t="shared" si="9"/>
        <v>7.0000000000000007E-2</v>
      </c>
      <c r="K52" s="109">
        <f t="shared" ca="1" si="10"/>
        <v>2.1209260714102172</v>
      </c>
      <c r="L52" s="109">
        <f t="shared" ca="1" si="11"/>
        <v>1.1500069170533946E-2</v>
      </c>
      <c r="M52" s="109">
        <f t="shared" ca="1" si="12"/>
        <v>0.16428670243619922</v>
      </c>
      <c r="N52" s="108">
        <f t="shared" si="13"/>
        <v>9.1100669064575666</v>
      </c>
      <c r="O52" s="111">
        <f t="shared" si="14"/>
        <v>0.10976867791071451</v>
      </c>
      <c r="P52" s="111">
        <f>_xlfn.MAXIFS($R$4:$R$13,$B$4:$B$13,B52)</f>
        <v>0</v>
      </c>
      <c r="Q52" s="112">
        <f t="shared" ca="1" si="15"/>
        <v>0.98856580386828619</v>
      </c>
      <c r="R52" s="112">
        <f ca="1">IF(B51=0,0,IF(B52=B51,R51+L52/O52,L52/O52+1))</f>
        <v>1.6005540571052423</v>
      </c>
    </row>
    <row r="53" spans="1:18" x14ac:dyDescent="0.25">
      <c r="A53" s="102">
        <v>50</v>
      </c>
      <c r="B53" s="102" t="str">
        <f>'Участки тепловых сетей'!B53</f>
        <v xml:space="preserve">Котельная №2 с. Дивеево </v>
      </c>
      <c r="C53" s="102" t="str">
        <f>'Участки тепловых сетей'!C53</f>
        <v>УТ1</v>
      </c>
      <c r="D53" s="102" t="str">
        <f>'Участки тепловых сетей'!D53</f>
        <v>ТК1</v>
      </c>
      <c r="E53" s="102">
        <f>IF('Участки тепловых сетей'!F53="Подземная канальная или подвальная",2,IF('Участки тепловых сетей'!F53="Подземная бесканальная",2,IF('Участки тепловых сетей'!F53="Надземная",1,0)))</f>
        <v>2</v>
      </c>
      <c r="F53" s="102">
        <f t="shared" si="8"/>
        <v>0.05</v>
      </c>
      <c r="G53" s="102">
        <f ca="1">IF(B53=0,0,(YEAR(TODAY())-'Участки тепловых сетей'!E53)*0.85)</f>
        <v>28.9</v>
      </c>
      <c r="H53" s="102">
        <f>IF(B53=0,0,'Участки тепловых сетей'!H53/1000)</f>
        <v>2.8000000000000001E-2</v>
      </c>
      <c r="I53" s="108">
        <f>IF(B53=0,0,'Участки тепловых сетей'!G53/1000)</f>
        <v>0.15</v>
      </c>
      <c r="J53" s="102">
        <f t="shared" si="9"/>
        <v>2.8000000000000001E-2</v>
      </c>
      <c r="K53" s="109">
        <f t="shared" ca="1" si="10"/>
        <v>2.1209260714102172</v>
      </c>
      <c r="L53" s="109">
        <f t="shared" ca="1" si="11"/>
        <v>4.6000276682135787E-3</v>
      </c>
      <c r="M53" s="109">
        <f t="shared" ca="1" si="12"/>
        <v>0.16428670243619922</v>
      </c>
      <c r="N53" s="108">
        <f t="shared" si="13"/>
        <v>9.1336504814408936</v>
      </c>
      <c r="O53" s="111">
        <f t="shared" si="14"/>
        <v>0.10948524930223118</v>
      </c>
      <c r="P53" s="111">
        <f>_xlfn.MAXIFS($R$4:$R$13,$B$4:$B$13,B53)</f>
        <v>0</v>
      </c>
      <c r="Q53" s="112">
        <f t="shared" ca="1" si="15"/>
        <v>0.99541053625474052</v>
      </c>
      <c r="R53" s="112">
        <f ca="1">IF(B52=0,0,IF(B53=B52,R52+L53/O53,L53/O53+1))</f>
        <v>1.6425691020316626</v>
      </c>
    </row>
    <row r="54" spans="1:18" x14ac:dyDescent="0.25">
      <c r="A54" s="102">
        <v>51</v>
      </c>
      <c r="B54" s="102" t="str">
        <f>'Участки тепловых сетей'!B54</f>
        <v xml:space="preserve">Котельная №2 с. Дивеево </v>
      </c>
      <c r="C54" s="102" t="str">
        <f>'Участки тепловых сетей'!C54</f>
        <v>УТ5</v>
      </c>
      <c r="D54" s="102" t="str">
        <f>'Участки тепловых сетей'!D54</f>
        <v>ТК2</v>
      </c>
      <c r="E54" s="102">
        <f>IF('Участки тепловых сетей'!F54="Подземная канальная или подвальная",2,IF('Участки тепловых сетей'!F54="Подземная бесканальная",2,IF('Участки тепловых сетей'!F54="Надземная",1,0)))</f>
        <v>2</v>
      </c>
      <c r="F54" s="102">
        <f t="shared" si="8"/>
        <v>0.05</v>
      </c>
      <c r="G54" s="102">
        <f ca="1">IF(B54=0,0,(YEAR(TODAY())-'Участки тепловых сетей'!E54)*0.85)</f>
        <v>28.9</v>
      </c>
      <c r="H54" s="102">
        <f>IF(B54=0,0,'Участки тепловых сетей'!H54/1000)</f>
        <v>2.7E-2</v>
      </c>
      <c r="I54" s="108">
        <f>IF(B54=0,0,'Участки тепловых сетей'!G54/1000)</f>
        <v>0.15</v>
      </c>
      <c r="J54" s="102">
        <f t="shared" si="9"/>
        <v>2.7E-2</v>
      </c>
      <c r="K54" s="109">
        <f t="shared" ca="1" si="10"/>
        <v>2.1209260714102172</v>
      </c>
      <c r="L54" s="109">
        <f t="shared" ca="1" si="11"/>
        <v>4.4357409657773787E-3</v>
      </c>
      <c r="M54" s="109">
        <f t="shared" ca="1" si="12"/>
        <v>0.16428670243619922</v>
      </c>
      <c r="N54" s="108">
        <f t="shared" si="13"/>
        <v>9.1342119951309737</v>
      </c>
      <c r="O54" s="111">
        <f t="shared" si="14"/>
        <v>0.10947851884027367</v>
      </c>
      <c r="P54" s="111">
        <f>_xlfn.MAXIFS($R$4:$R$13,$B$4:$B$13,B54)</f>
        <v>0</v>
      </c>
      <c r="Q54" s="112">
        <f t="shared" ca="1" si="15"/>
        <v>0.99557408240317291</v>
      </c>
      <c r="R54" s="112">
        <f ca="1">IF(B53=0,0,IF(B54=B53,R53+L54/O54,L54/O54+1))</f>
        <v>1.6830861003685602</v>
      </c>
    </row>
    <row r="55" spans="1:18" x14ac:dyDescent="0.25">
      <c r="A55" s="102">
        <v>52</v>
      </c>
      <c r="B55" s="102" t="str">
        <f>'Участки тепловых сетей'!B55</f>
        <v xml:space="preserve">Котельная №2 с. Дивеево </v>
      </c>
      <c r="C55" s="102" t="str">
        <f>'Участки тепловых сетей'!C55</f>
        <v>УТ3</v>
      </c>
      <c r="D55" s="102" t="str">
        <f>'Участки тепловых сетей'!D55</f>
        <v>УТ4</v>
      </c>
      <c r="E55" s="102">
        <f>IF('Участки тепловых сетей'!F55="Подземная канальная или подвальная",2,IF('Участки тепловых сетей'!F55="Подземная бесканальная",2,IF('Участки тепловых сетей'!F55="Надземная",1,0)))</f>
        <v>2</v>
      </c>
      <c r="F55" s="102">
        <f t="shared" si="8"/>
        <v>0.05</v>
      </c>
      <c r="G55" s="102">
        <f ca="1">IF(B55=0,0,(YEAR(TODAY())-'Участки тепловых сетей'!E55)*0.85)</f>
        <v>28.9</v>
      </c>
      <c r="H55" s="102">
        <f>IF(B55=0,0,'Участки тепловых сетей'!H55/1000)</f>
        <v>2.8000000000000001E-2</v>
      </c>
      <c r="I55" s="108">
        <f>IF(B55=0,0,'Участки тепловых сетей'!G55/1000)</f>
        <v>0.15</v>
      </c>
      <c r="J55" s="102">
        <f t="shared" si="9"/>
        <v>2.8000000000000001E-2</v>
      </c>
      <c r="K55" s="109">
        <f t="shared" ca="1" si="10"/>
        <v>2.1209260714102172</v>
      </c>
      <c r="L55" s="109">
        <f t="shared" ca="1" si="11"/>
        <v>4.6000276682135787E-3</v>
      </c>
      <c r="M55" s="109">
        <f t="shared" ca="1" si="12"/>
        <v>0.16428670243619922</v>
      </c>
      <c r="N55" s="108">
        <f t="shared" si="13"/>
        <v>9.1336504814408936</v>
      </c>
      <c r="O55" s="111">
        <f t="shared" si="14"/>
        <v>0.10948524930223118</v>
      </c>
      <c r="P55" s="111">
        <f>_xlfn.MAXIFS($R$4:$R$13,$B$4:$B$13,B55)</f>
        <v>0</v>
      </c>
      <c r="Q55" s="112">
        <f t="shared" ca="1" si="15"/>
        <v>0.99541053625474052</v>
      </c>
      <c r="R55" s="112">
        <f ca="1">IF(B54=0,0,IF(B55=B54,R54+L55/O55,L55/O55+1))</f>
        <v>1.7251011452949805</v>
      </c>
    </row>
    <row r="56" spans="1:18" x14ac:dyDescent="0.25">
      <c r="A56" s="102">
        <v>53</v>
      </c>
      <c r="B56" s="102" t="str">
        <f>'Участки тепловых сетей'!B56</f>
        <v xml:space="preserve">Котельная №2 с. Дивеево </v>
      </c>
      <c r="C56" s="102" t="str">
        <f>'Участки тепловых сетей'!C56</f>
        <v>ТК2</v>
      </c>
      <c r="D56" s="102" t="str">
        <f>'Участки тепловых сетей'!D56</f>
        <v>ТК6</v>
      </c>
      <c r="E56" s="102">
        <f>IF('Участки тепловых сетей'!F56="Подземная канальная или подвальная",2,IF('Участки тепловых сетей'!F56="Подземная бесканальная",2,IF('Участки тепловых сетей'!F56="Надземная",1,0)))</f>
        <v>2</v>
      </c>
      <c r="F56" s="102">
        <f t="shared" si="8"/>
        <v>0.05</v>
      </c>
      <c r="G56" s="102">
        <f ca="1">IF(B56=0,0,(YEAR(TODAY())-'Участки тепловых сетей'!E56)*0.85)</f>
        <v>28.9</v>
      </c>
      <c r="H56" s="102">
        <f>IF(B56=0,0,'Участки тепловых сетей'!H56/1000)</f>
        <v>9.4E-2</v>
      </c>
      <c r="I56" s="108">
        <f>IF(B56=0,0,'Участки тепловых сетей'!G56/1000)</f>
        <v>0.15</v>
      </c>
      <c r="J56" s="102">
        <f t="shared" si="9"/>
        <v>9.4E-2</v>
      </c>
      <c r="K56" s="109">
        <f t="shared" ca="1" si="10"/>
        <v>2.1209260714102172</v>
      </c>
      <c r="L56" s="109">
        <f t="shared" ca="1" si="11"/>
        <v>1.5442950029002728E-2</v>
      </c>
      <c r="M56" s="109">
        <f t="shared" ca="1" si="12"/>
        <v>0.16428670243619922</v>
      </c>
      <c r="N56" s="108">
        <f t="shared" si="13"/>
        <v>9.0965905778956646</v>
      </c>
      <c r="O56" s="111">
        <f t="shared" si="14"/>
        <v>0.10993129694436928</v>
      </c>
      <c r="P56" s="111">
        <f>_xlfn.MAXIFS($R$4:$R$13,$B$4:$B$13,B56)</f>
        <v>0</v>
      </c>
      <c r="Q56" s="112">
        <f t="shared" ca="1" si="15"/>
        <v>0.98467568086838719</v>
      </c>
      <c r="R56" s="112">
        <f ca="1">IF(B55=0,0,IF(B56=B55,R55+L56/O56,L56/O56+1))</f>
        <v>1.8655793390237203</v>
      </c>
    </row>
    <row r="57" spans="1:18" x14ac:dyDescent="0.25">
      <c r="A57" s="102">
        <v>54</v>
      </c>
      <c r="B57" s="102" t="str">
        <f>'Участки тепловых сетей'!B57</f>
        <v xml:space="preserve">Котельная №2 с. Дивеево </v>
      </c>
      <c r="C57" s="102" t="str">
        <f>'Участки тепловых сетей'!C57</f>
        <v>УТ10</v>
      </c>
      <c r="D57" s="102" t="str">
        <f>'Участки тепловых сетей'!D57</f>
        <v>УТ11</v>
      </c>
      <c r="E57" s="102">
        <f>IF('Участки тепловых сетей'!F57="Подземная канальная или подвальная",2,IF('Участки тепловых сетей'!F57="Подземная бесканальная",2,IF('Участки тепловых сетей'!F57="Надземная",1,0)))</f>
        <v>2</v>
      </c>
      <c r="F57" s="102">
        <f t="shared" si="8"/>
        <v>0.05</v>
      </c>
      <c r="G57" s="102">
        <f ca="1">IF(B57=0,0,(YEAR(TODAY())-'Участки тепловых сетей'!E57)*0.85)</f>
        <v>28.9</v>
      </c>
      <c r="H57" s="102">
        <f>IF(B57=0,0,'Участки тепловых сетей'!H57/1000)</f>
        <v>0.13300000000000001</v>
      </c>
      <c r="I57" s="108">
        <f>IF(B57=0,0,'Участки тепловых сетей'!G57/1000)</f>
        <v>0.15</v>
      </c>
      <c r="J57" s="102">
        <f t="shared" si="9"/>
        <v>0.13300000000000001</v>
      </c>
      <c r="K57" s="109">
        <f t="shared" ca="1" si="10"/>
        <v>2.1209260714102172</v>
      </c>
      <c r="L57" s="109">
        <f t="shared" ca="1" si="11"/>
        <v>2.1850131424014499E-2</v>
      </c>
      <c r="M57" s="109">
        <f t="shared" ca="1" si="12"/>
        <v>0.16428670243619922</v>
      </c>
      <c r="N57" s="108">
        <f t="shared" si="13"/>
        <v>9.0746915439825759</v>
      </c>
      <c r="O57" s="111">
        <f t="shared" si="14"/>
        <v>0.11019658300816842</v>
      </c>
      <c r="P57" s="111">
        <f>_xlfn.MAXIFS($R$4:$R$13,$B$4:$B$13,B57)</f>
        <v>0</v>
      </c>
      <c r="Q57" s="112">
        <f t="shared" ca="1" si="15"/>
        <v>0.97838685350868415</v>
      </c>
      <c r="R57" s="112">
        <f ca="1">IF(B56=0,0,IF(B57=B56,R56+L57/O57,L57/O57+1))</f>
        <v>2.0638625418921328</v>
      </c>
    </row>
    <row r="58" spans="1:18" x14ac:dyDescent="0.25">
      <c r="A58" s="102">
        <v>55</v>
      </c>
      <c r="B58" s="102" t="str">
        <f>'Участки тепловых сетей'!B58</f>
        <v xml:space="preserve">Котельная №2 с. Дивеево </v>
      </c>
      <c r="C58" s="102" t="str">
        <f>'Участки тепловых сетей'!C58</f>
        <v>УТ2</v>
      </c>
      <c r="D58" s="102" t="str">
        <f>'Участки тепловых сетей'!D58</f>
        <v xml:space="preserve">ул. Октябрьская, 16 </v>
      </c>
      <c r="E58" s="102">
        <f>IF('Участки тепловых сетей'!F58="Подземная канальная или подвальная",2,IF('Участки тепловых сетей'!F58="Подземная бесканальная",2,IF('Участки тепловых сетей'!F58="Надземная",1,0)))</f>
        <v>2</v>
      </c>
      <c r="F58" s="102">
        <f t="shared" si="8"/>
        <v>0.05</v>
      </c>
      <c r="G58" s="102">
        <f ca="1">IF(B58=0,0,(YEAR(TODAY())-'Участки тепловых сетей'!E58)*0.85)</f>
        <v>28.9</v>
      </c>
      <c r="H58" s="102">
        <f>IF(B58=0,0,'Участки тепловых сетей'!H58/1000)</f>
        <v>0.12</v>
      </c>
      <c r="I58" s="108">
        <f>IF(B58=0,0,'Участки тепловых сетей'!G58/1000)</f>
        <v>0.15</v>
      </c>
      <c r="J58" s="102">
        <f t="shared" si="9"/>
        <v>0.12</v>
      </c>
      <c r="K58" s="109">
        <f t="shared" ca="1" si="10"/>
        <v>2.1209260714102172</v>
      </c>
      <c r="L58" s="109">
        <f t="shared" ca="1" si="11"/>
        <v>1.9714404292343907E-2</v>
      </c>
      <c r="M58" s="109">
        <f t="shared" ca="1" si="12"/>
        <v>0.16428670243619922</v>
      </c>
      <c r="N58" s="108">
        <f t="shared" si="13"/>
        <v>9.0819912219536061</v>
      </c>
      <c r="O58" s="111">
        <f t="shared" si="14"/>
        <v>0.11010801217058348</v>
      </c>
      <c r="P58" s="111">
        <f>_xlfn.MAXIFS($R$4:$R$13,$B$4:$B$13,B58)</f>
        <v>0</v>
      </c>
      <c r="Q58" s="112">
        <f t="shared" ca="1" si="15"/>
        <v>0.98047865381921517</v>
      </c>
      <c r="R58" s="112">
        <f ca="1">IF(B57=0,0,IF(B58=B57,R57+L58/O58,L58/O58+1))</f>
        <v>2.2429085886212445</v>
      </c>
    </row>
    <row r="59" spans="1:18" x14ac:dyDescent="0.25">
      <c r="A59" s="102">
        <v>56</v>
      </c>
      <c r="B59" s="102" t="str">
        <f>'Участки тепловых сетей'!B59</f>
        <v xml:space="preserve">Котельная №2 с. Дивеево </v>
      </c>
      <c r="C59" s="102" t="str">
        <f>'Участки тепловых сетей'!C59</f>
        <v>ТК6</v>
      </c>
      <c r="D59" s="102" t="str">
        <f>'Участки тепловых сетей'!D59</f>
        <v>ТК12</v>
      </c>
      <c r="E59" s="102">
        <f>IF('Участки тепловых сетей'!F59="Подземная канальная или подвальная",2,IF('Участки тепловых сетей'!F59="Подземная бесканальная",2,IF('Участки тепловых сетей'!F59="Надземная",1,0)))</f>
        <v>2</v>
      </c>
      <c r="F59" s="102">
        <f t="shared" si="8"/>
        <v>0.05</v>
      </c>
      <c r="G59" s="102">
        <f ca="1">IF(B59=0,0,(YEAR(TODAY())-'Участки тепловых сетей'!E59)*0.85)</f>
        <v>3.4</v>
      </c>
      <c r="H59" s="102">
        <f>IF(B59=0,0,'Участки тепловых сетей'!H59/1000)</f>
        <v>1.6E-2</v>
      </c>
      <c r="I59" s="108">
        <f>IF(B59=0,0,'Участки тепловых сетей'!G59/1000)</f>
        <v>0.125</v>
      </c>
      <c r="J59" s="102">
        <f t="shared" si="9"/>
        <v>1.6E-2</v>
      </c>
      <c r="K59" s="109">
        <f t="shared" ca="1" si="10"/>
        <v>1</v>
      </c>
      <c r="L59" s="109">
        <f t="shared" ca="1" si="11"/>
        <v>8.0000000000000004E-4</v>
      </c>
      <c r="M59" s="109">
        <f t="shared" ca="1" si="12"/>
        <v>0.05</v>
      </c>
      <c r="N59" s="108">
        <f t="shared" si="13"/>
        <v>7.9160783576900666</v>
      </c>
      <c r="O59" s="111">
        <f t="shared" si="14"/>
        <v>0.12632517704028928</v>
      </c>
      <c r="P59" s="111">
        <f>_xlfn.MAXIFS($R$4:$R$13,$B$4:$B$13,B59)</f>
        <v>0</v>
      </c>
      <c r="Q59" s="112">
        <f t="shared" ca="1" si="15"/>
        <v>0.99920031991468372</v>
      </c>
      <c r="R59" s="112">
        <f ca="1">IF(B58=0,0,IF(B59=B58,R58+L59/O59,L59/O59+1))</f>
        <v>2.2492414513073964</v>
      </c>
    </row>
    <row r="60" spans="1:18" x14ac:dyDescent="0.25">
      <c r="A60" s="102">
        <v>57</v>
      </c>
      <c r="B60" s="102" t="str">
        <f>'Участки тепловых сетей'!B60</f>
        <v xml:space="preserve">Котельная №2 с. Дивеево </v>
      </c>
      <c r="C60" s="102" t="str">
        <f>'Участки тепловых сетей'!C60</f>
        <v>ТК12</v>
      </c>
      <c r="D60" s="102" t="str">
        <f>'Участки тепловых сетей'!D60</f>
        <v>ТК13</v>
      </c>
      <c r="E60" s="102">
        <f>IF('Участки тепловых сетей'!F60="Подземная канальная или подвальная",2,IF('Участки тепловых сетей'!F60="Подземная бесканальная",2,IF('Участки тепловых сетей'!F60="Надземная",1,0)))</f>
        <v>2</v>
      </c>
      <c r="F60" s="102">
        <f t="shared" si="8"/>
        <v>0.05</v>
      </c>
      <c r="G60" s="102">
        <f ca="1">IF(B60=0,0,(YEAR(TODAY())-'Участки тепловых сетей'!E60)*0.85)</f>
        <v>3.4</v>
      </c>
      <c r="H60" s="102">
        <f>IF(B60=0,0,'Участки тепловых сетей'!H60/1000)</f>
        <v>3.3000000000000002E-2</v>
      </c>
      <c r="I60" s="108">
        <f>IF(B60=0,0,'Участки тепловых сетей'!G60/1000)</f>
        <v>0.125</v>
      </c>
      <c r="J60" s="102">
        <f t="shared" si="9"/>
        <v>3.3000000000000002E-2</v>
      </c>
      <c r="K60" s="109">
        <f t="shared" ca="1" si="10"/>
        <v>1</v>
      </c>
      <c r="L60" s="109">
        <f t="shared" ca="1" si="11"/>
        <v>1.6500000000000002E-3</v>
      </c>
      <c r="M60" s="109">
        <f t="shared" ca="1" si="12"/>
        <v>0.05</v>
      </c>
      <c r="N60" s="108">
        <f t="shared" si="13"/>
        <v>7.9084084210694199</v>
      </c>
      <c r="O60" s="111">
        <f t="shared" si="14"/>
        <v>0.12644769298153855</v>
      </c>
      <c r="P60" s="111">
        <f>_xlfn.MAXIFS($R$4:$R$13,$B$4:$B$13,B60)</f>
        <v>0</v>
      </c>
      <c r="Q60" s="112">
        <f t="shared" ca="1" si="15"/>
        <v>0.99835136050162121</v>
      </c>
      <c r="R60" s="112">
        <f ca="1">IF(B59=0,0,IF(B60=B59,R59+L60/O60,L60/O60+1))</f>
        <v>2.2622903252021609</v>
      </c>
    </row>
    <row r="61" spans="1:18" x14ac:dyDescent="0.25">
      <c r="A61" s="102">
        <v>58</v>
      </c>
      <c r="B61" s="102" t="str">
        <f>'Участки тепловых сетей'!B61</f>
        <v xml:space="preserve">Котельная №2 с. Дивеево </v>
      </c>
      <c r="C61" s="102" t="str">
        <f>'Участки тепловых сетей'!C61</f>
        <v>ТК13</v>
      </c>
      <c r="D61" s="102" t="str">
        <f>'Участки тепловых сетей'!D61</f>
        <v>ТК14</v>
      </c>
      <c r="E61" s="102">
        <f>IF('Участки тепловых сетей'!F61="Подземная канальная или подвальная",2,IF('Участки тепловых сетей'!F61="Подземная бесканальная",2,IF('Участки тепловых сетей'!F61="Надземная",1,0)))</f>
        <v>2</v>
      </c>
      <c r="F61" s="102">
        <f t="shared" si="8"/>
        <v>0.05</v>
      </c>
      <c r="G61" s="102">
        <f ca="1">IF(B61=0,0,(YEAR(TODAY())-'Участки тепловых сетей'!E61)*0.85)</f>
        <v>3.4</v>
      </c>
      <c r="H61" s="102">
        <f>IF(B61=0,0,'Участки тепловых сетей'!H61/1000)</f>
        <v>2.7E-2</v>
      </c>
      <c r="I61" s="108">
        <f>IF(B61=0,0,'Участки тепловых сетей'!G61/1000)</f>
        <v>0.125</v>
      </c>
      <c r="J61" s="102">
        <f t="shared" si="9"/>
        <v>2.7E-2</v>
      </c>
      <c r="K61" s="109">
        <f t="shared" ca="1" si="10"/>
        <v>1</v>
      </c>
      <c r="L61" s="109">
        <f t="shared" ca="1" si="11"/>
        <v>1.3500000000000001E-3</v>
      </c>
      <c r="M61" s="109">
        <f t="shared" ca="1" si="12"/>
        <v>0.05</v>
      </c>
      <c r="N61" s="108">
        <f t="shared" si="13"/>
        <v>7.9111154575237661</v>
      </c>
      <c r="O61" s="111">
        <f t="shared" si="14"/>
        <v>0.12640442493466111</v>
      </c>
      <c r="P61" s="111">
        <f>_xlfn.MAXIFS($R$4:$R$13,$B$4:$B$13,B61)</f>
        <v>0</v>
      </c>
      <c r="Q61" s="112">
        <f t="shared" ca="1" si="15"/>
        <v>0.99865091084007584</v>
      </c>
      <c r="R61" s="112">
        <f ca="1">IF(B60=0,0,IF(B61=B60,R60+L61/O61,L61/O61+1))</f>
        <v>2.2729703310698182</v>
      </c>
    </row>
    <row r="62" spans="1:18" x14ac:dyDescent="0.25">
      <c r="A62" s="102">
        <v>59</v>
      </c>
      <c r="B62" s="102" t="str">
        <f>'Участки тепловых сетей'!B62</f>
        <v xml:space="preserve">Котельная №2 с. Дивеево </v>
      </c>
      <c r="C62" s="102" t="str">
        <f>'Участки тепловых сетей'!C62</f>
        <v xml:space="preserve">Котельная №2 с. Дивеево </v>
      </c>
      <c r="D62" s="102" t="str">
        <f>'Участки тепловых сетей'!D62</f>
        <v>УТ1</v>
      </c>
      <c r="E62" s="102">
        <f>IF('Участки тепловых сетей'!F62="Подземная канальная или подвальная",2,IF('Участки тепловых сетей'!F62="Подземная бесканальная",2,IF('Участки тепловых сетей'!F62="Надземная",1,0)))</f>
        <v>2</v>
      </c>
      <c r="F62" s="102">
        <f t="shared" si="8"/>
        <v>0.05</v>
      </c>
      <c r="G62" s="102">
        <f ca="1">IF(B62=0,0,(YEAR(TODAY())-'Участки тепловых сетей'!E62)*0.85)</f>
        <v>28.9</v>
      </c>
      <c r="H62" s="102">
        <f>IF(B62=0,0,'Участки тепловых сетей'!H62/1000)</f>
        <v>2.5000000000000001E-2</v>
      </c>
      <c r="I62" s="108">
        <f>IF(B62=0,0,'Участки тепловых сетей'!G62/1000)</f>
        <v>0.125</v>
      </c>
      <c r="J62" s="102">
        <f t="shared" si="9"/>
        <v>2.5000000000000001E-2</v>
      </c>
      <c r="K62" s="109">
        <f t="shared" ca="1" si="10"/>
        <v>2.1209260714102172</v>
      </c>
      <c r="L62" s="109">
        <f t="shared" ca="1" si="11"/>
        <v>4.1071675609049806E-3</v>
      </c>
      <c r="M62" s="109">
        <f t="shared" ca="1" si="12"/>
        <v>0.16428670243619922</v>
      </c>
      <c r="N62" s="108">
        <f t="shared" si="13"/>
        <v>7.9120178030085482</v>
      </c>
      <c r="O62" s="111">
        <f t="shared" si="14"/>
        <v>0.12639000883184939</v>
      </c>
      <c r="P62" s="111">
        <f>_xlfn.MAXIFS($R$4:$R$13,$B$4:$B$13,B62)</f>
        <v>0</v>
      </c>
      <c r="Q62" s="112">
        <f t="shared" ca="1" si="15"/>
        <v>0.99590125531644647</v>
      </c>
      <c r="R62" s="112">
        <f ca="1">IF(B61=0,0,IF(B62=B61,R61+L62/O62,L62/O62+1))</f>
        <v>2.3054663139316376</v>
      </c>
    </row>
    <row r="63" spans="1:18" ht="24" x14ac:dyDescent="0.25">
      <c r="A63" s="102">
        <v>60</v>
      </c>
      <c r="B63" s="102" t="str">
        <f>'Участки тепловых сетей'!B63</f>
        <v>Котельная №1 с. Дивеево</v>
      </c>
      <c r="C63" s="102" t="str">
        <f>'Участки тепловых сетей'!C63</f>
        <v>Котельная №1 с. Дивеево</v>
      </c>
      <c r="D63" s="102" t="str">
        <f>'Участки тепловых сетей'!D63</f>
        <v>Котельная №1 с. Дивеево</v>
      </c>
      <c r="E63" s="102">
        <f>IF('Участки тепловых сетей'!F63="Подземная канальная или подвальная",2,IF('Участки тепловых сетей'!F63="Подземная бесканальная",2,IF('Участки тепловых сетей'!F63="Надземная",1,0)))</f>
        <v>2</v>
      </c>
      <c r="F63" s="102">
        <f t="shared" si="8"/>
        <v>0.05</v>
      </c>
      <c r="G63" s="102">
        <f ca="1">IF(B63=0,0,(YEAR(TODAY())-'Участки тепловых сетей'!E63)*0.85)</f>
        <v>46.75</v>
      </c>
      <c r="H63" s="102">
        <f>IF(B63=0,0,'Участки тепловых сетей'!H63/1000)</f>
        <v>9.9999999999999995E-7</v>
      </c>
      <c r="I63" s="108">
        <f>IF(B63=0,0,'Участки тепловых сетей'!G63/1000)</f>
        <v>0.309</v>
      </c>
      <c r="J63" s="102">
        <f t="shared" si="9"/>
        <v>9.9999999999999995E-7</v>
      </c>
      <c r="K63" s="109">
        <f t="shared" ca="1" si="10"/>
        <v>5.1776579428358449</v>
      </c>
      <c r="L63" s="109">
        <f t="shared" ca="1" si="11"/>
        <v>3.1411486491185215E-5</v>
      </c>
      <c r="M63" s="109">
        <f t="shared" ca="1" si="12"/>
        <v>31.411486491185215</v>
      </c>
      <c r="N63" s="108">
        <f t="shared" si="13"/>
        <v>17.761884569821689</v>
      </c>
      <c r="O63" s="111">
        <f t="shared" si="14"/>
        <v>5.6300332099840852E-2</v>
      </c>
      <c r="P63" s="111">
        <f>_xlfn.MAXIFS($R$4:$R$13,$B$4:$B$13,B63)</f>
        <v>0</v>
      </c>
      <c r="Q63" s="112">
        <f t="shared" ca="1" si="15"/>
        <v>0.99996858900684438</v>
      </c>
      <c r="R63" s="112">
        <f ca="1">IF(B62=0,0,IF(B63=B62,R62+L63/O63,L63/O63+1))</f>
        <v>1.0005579271972229</v>
      </c>
    </row>
    <row r="64" spans="1:18" x14ac:dyDescent="0.25">
      <c r="A64" s="102">
        <v>61</v>
      </c>
      <c r="B64" s="102" t="str">
        <f>'Участки тепловых сетей'!B64</f>
        <v>Котельная №1 с. Дивеево</v>
      </c>
      <c r="C64" s="102" t="str">
        <f>'Участки тепловых сетей'!C64</f>
        <v>Т3</v>
      </c>
      <c r="D64" s="102" t="str">
        <f>'Участки тепловых сетей'!D64</f>
        <v>Т4</v>
      </c>
      <c r="E64" s="102">
        <f>IF('Участки тепловых сетей'!F64="Подземная канальная или подвальная",2,IF('Участки тепловых сетей'!F64="Подземная бесканальная",2,IF('Участки тепловых сетей'!F64="Надземная",1,0)))</f>
        <v>2</v>
      </c>
      <c r="F64" s="102">
        <f t="shared" si="8"/>
        <v>0.05</v>
      </c>
      <c r="G64" s="102">
        <f ca="1">IF(B64=0,0,(YEAR(TODAY())-'Участки тепловых сетей'!E64)*0.85)</f>
        <v>42.5</v>
      </c>
      <c r="H64" s="102">
        <f>IF(B64=0,0,'Участки тепловых сетей'!H64/1000)</f>
        <v>3.2000000000000001E-2</v>
      </c>
      <c r="I64" s="108">
        <f>IF(B64=0,0,'Участки тепловых сетей'!G64/1000)</f>
        <v>0.25900000000000001</v>
      </c>
      <c r="J64" s="102">
        <f t="shared" si="9"/>
        <v>3.2000000000000001E-2</v>
      </c>
      <c r="K64" s="109">
        <f t="shared" ca="1" si="10"/>
        <v>4.1864487440636324</v>
      </c>
      <c r="L64" s="109">
        <f t="shared" ca="1" si="11"/>
        <v>0.16086038344390199</v>
      </c>
      <c r="M64" s="109">
        <f t="shared" ca="1" si="12"/>
        <v>5.0268869826219369</v>
      </c>
      <c r="N64" s="108">
        <f t="shared" si="13"/>
        <v>14.892257265850683</v>
      </c>
      <c r="O64" s="111">
        <f t="shared" si="14"/>
        <v>6.7148987702025001E-2</v>
      </c>
      <c r="P64" s="111">
        <f>_xlfn.MAXIFS($R$4:$R$13,$B$4:$B$13,B64)</f>
        <v>0</v>
      </c>
      <c r="Q64" s="112">
        <f t="shared" ca="1" si="15"/>
        <v>0.85141093387176447</v>
      </c>
      <c r="R64" s="112">
        <f ca="1">IF(B63=0,0,IF(B64=B63,R63+L64/O64,L64/O64+1))</f>
        <v>3.3961321413271994</v>
      </c>
    </row>
    <row r="65" spans="1:18" x14ac:dyDescent="0.25">
      <c r="A65" s="102">
        <v>62</v>
      </c>
      <c r="B65" s="102" t="str">
        <f>'Участки тепловых сетей'!B65</f>
        <v>Котельная №1 с. Дивеево</v>
      </c>
      <c r="C65" s="102" t="str">
        <f>'Участки тепловых сетей'!C65</f>
        <v>Т2</v>
      </c>
      <c r="D65" s="102" t="str">
        <f>'Участки тепловых сетей'!D65</f>
        <v>Т3</v>
      </c>
      <c r="E65" s="102">
        <f>IF('Участки тепловых сетей'!F65="Подземная канальная или подвальная",2,IF('Участки тепловых сетей'!F65="Подземная бесканальная",2,IF('Участки тепловых сетей'!F65="Надземная",1,0)))</f>
        <v>2</v>
      </c>
      <c r="F65" s="102">
        <f t="shared" si="8"/>
        <v>0.05</v>
      </c>
      <c r="G65" s="102">
        <f ca="1">IF(B65=0,0,(YEAR(TODAY())-'Участки тепловых сетей'!E65)*0.85)</f>
        <v>42.5</v>
      </c>
      <c r="H65" s="102">
        <f>IF(B65=0,0,'Участки тепловых сетей'!H65/1000)</f>
        <v>7.4999999999999997E-2</v>
      </c>
      <c r="I65" s="108">
        <f>IF(B65=0,0,'Участки тепловых сетей'!G65/1000)</f>
        <v>0.25900000000000001</v>
      </c>
      <c r="J65" s="102">
        <f t="shared" si="9"/>
        <v>7.4999999999999997E-2</v>
      </c>
      <c r="K65" s="109">
        <f t="shared" ca="1" si="10"/>
        <v>4.1864487440636324</v>
      </c>
      <c r="L65" s="109">
        <f t="shared" ca="1" si="11"/>
        <v>0.37701652369664523</v>
      </c>
      <c r="M65" s="109">
        <f t="shared" ca="1" si="12"/>
        <v>5.0268869826219369</v>
      </c>
      <c r="N65" s="108">
        <f t="shared" si="13"/>
        <v>14.845754475749013</v>
      </c>
      <c r="O65" s="111">
        <f t="shared" si="14"/>
        <v>6.7359324959437403E-2</v>
      </c>
      <c r="P65" s="111">
        <f>_xlfn.MAXIFS($R$4:$R$13,$B$4:$B$13,B65)</f>
        <v>0</v>
      </c>
      <c r="Q65" s="112">
        <f t="shared" ca="1" si="15"/>
        <v>0.68590474012052915</v>
      </c>
      <c r="R65" s="112">
        <f ca="1">IF(B64=0,0,IF(B65=B64,R64+L65/O65,L65/O65+1))</f>
        <v>8.9932268854280046</v>
      </c>
    </row>
    <row r="66" spans="1:18" x14ac:dyDescent="0.25">
      <c r="A66" s="102">
        <v>63</v>
      </c>
      <c r="B66" s="102" t="str">
        <f>'Участки тепловых сетей'!B66</f>
        <v>Котельная №1 с. Дивеево</v>
      </c>
      <c r="C66" s="102" t="str">
        <f>'Участки тепловых сетей'!C66</f>
        <v>Котельная №1 с. Дивеево</v>
      </c>
      <c r="D66" s="102" t="str">
        <f>'Участки тепловых сетей'!D66</f>
        <v>ТК1</v>
      </c>
      <c r="E66" s="102">
        <f>IF('Участки тепловых сетей'!F66="Подземная канальная или подвальная",2,IF('Участки тепловых сетей'!F66="Подземная бесканальная",2,IF('Участки тепловых сетей'!F66="Надземная",1,0)))</f>
        <v>2</v>
      </c>
      <c r="F66" s="102">
        <f t="shared" si="8"/>
        <v>0.05</v>
      </c>
      <c r="G66" s="102">
        <f ca="1">IF(B66=0,0,(YEAR(TODAY())-'Участки тепловых сетей'!E66)*0.85)</f>
        <v>42.5</v>
      </c>
      <c r="H66" s="102">
        <f>IF(B66=0,0,'Участки тепловых сетей'!H66/1000)</f>
        <v>5.0000000000000001E-3</v>
      </c>
      <c r="I66" s="108">
        <f>IF(B66=0,0,'Участки тепловых сетей'!G66/1000)</f>
        <v>0.25900000000000001</v>
      </c>
      <c r="J66" s="102">
        <f t="shared" si="9"/>
        <v>5.0000000000000001E-3</v>
      </c>
      <c r="K66" s="109">
        <f t="shared" ca="1" si="10"/>
        <v>4.1864487440636324</v>
      </c>
      <c r="L66" s="109">
        <f t="shared" ca="1" si="11"/>
        <v>2.5134434913109686E-2</v>
      </c>
      <c r="M66" s="109">
        <f t="shared" ca="1" si="12"/>
        <v>5.0268869826219369</v>
      </c>
      <c r="N66" s="108">
        <f t="shared" si="13"/>
        <v>14.921456692193592</v>
      </c>
      <c r="O66" s="111">
        <f t="shared" si="14"/>
        <v>6.7017585523212797E-2</v>
      </c>
      <c r="P66" s="111">
        <f>_xlfn.MAXIFS($R$4:$R$13,$B$4:$B$13,B66)</f>
        <v>0</v>
      </c>
      <c r="Q66" s="112">
        <f t="shared" ca="1" si="15"/>
        <v>0.97517880513792332</v>
      </c>
      <c r="R66" s="112">
        <f ca="1">IF(B65=0,0,IF(B66=B65,R65+L66/O66,L66/O66+1))</f>
        <v>9.3682692674667294</v>
      </c>
    </row>
    <row r="67" spans="1:18" x14ac:dyDescent="0.25">
      <c r="A67" s="102">
        <v>64</v>
      </c>
      <c r="B67" s="102" t="str">
        <f>'Участки тепловых сетей'!B67</f>
        <v>Котельная №1 с. Дивеево</v>
      </c>
      <c r="C67" s="102" t="str">
        <f>'Участки тепловых сетей'!C67</f>
        <v>ТК1</v>
      </c>
      <c r="D67" s="102" t="str">
        <f>'Участки тепловых сетей'!D67</f>
        <v>Т1</v>
      </c>
      <c r="E67" s="102">
        <f>IF('Участки тепловых сетей'!F67="Подземная канальная или подвальная",2,IF('Участки тепловых сетей'!F67="Подземная бесканальная",2,IF('Участки тепловых сетей'!F67="Надземная",1,0)))</f>
        <v>2</v>
      </c>
      <c r="F67" s="102">
        <f t="shared" si="8"/>
        <v>0.05</v>
      </c>
      <c r="G67" s="102">
        <f ca="1">IF(B67=0,0,(YEAR(TODAY())-'Участки тепловых сетей'!E67)*0.85)</f>
        <v>42.5</v>
      </c>
      <c r="H67" s="102">
        <f>IF(B67=0,0,'Участки тепловых сетей'!H67/1000)</f>
        <v>5.5E-2</v>
      </c>
      <c r="I67" s="108">
        <f>IF(B67=0,0,'Участки тепловых сетей'!G67/1000)</f>
        <v>0.25900000000000001</v>
      </c>
      <c r="J67" s="102">
        <f t="shared" si="9"/>
        <v>5.5E-2</v>
      </c>
      <c r="K67" s="109">
        <f t="shared" ca="1" si="10"/>
        <v>4.1864487440636324</v>
      </c>
      <c r="L67" s="109">
        <f t="shared" ca="1" si="11"/>
        <v>0.2764787840442065</v>
      </c>
      <c r="M67" s="109">
        <f t="shared" ca="1" si="12"/>
        <v>5.0268869826219369</v>
      </c>
      <c r="N67" s="108">
        <f t="shared" si="13"/>
        <v>14.867383680447464</v>
      </c>
      <c r="O67" s="111">
        <f t="shared" si="14"/>
        <v>6.7261330002206743E-2</v>
      </c>
      <c r="P67" s="111">
        <f>_xlfn.MAXIFS($R$4:$R$13,$B$4:$B$13,B67)</f>
        <v>0</v>
      </c>
      <c r="Q67" s="112">
        <f t="shared" ca="1" si="15"/>
        <v>0.75844971019649932</v>
      </c>
      <c r="R67" s="112">
        <f ca="1">IF(B66=0,0,IF(B67=B66,R66+L67/O67,L67/O67+1))</f>
        <v>13.478785429355524</v>
      </c>
    </row>
    <row r="68" spans="1:18" x14ac:dyDescent="0.25">
      <c r="A68" s="102">
        <v>65</v>
      </c>
      <c r="B68" s="102" t="str">
        <f>'Участки тепловых сетей'!B68</f>
        <v>Котельная №1 с. Дивеево</v>
      </c>
      <c r="C68" s="102" t="str">
        <f>'Участки тепловых сетей'!C68</f>
        <v>Т1</v>
      </c>
      <c r="D68" s="102" t="str">
        <f>'Участки тепловых сетей'!D68</f>
        <v>Т2</v>
      </c>
      <c r="E68" s="102">
        <f>IF('Участки тепловых сетей'!F68="Подземная канальная или подвальная",2,IF('Участки тепловых сетей'!F68="Подземная бесканальная",2,IF('Участки тепловых сетей'!F68="Надземная",1,0)))</f>
        <v>2</v>
      </c>
      <c r="F68" s="102">
        <f t="shared" si="8"/>
        <v>0.05</v>
      </c>
      <c r="G68" s="102">
        <f ca="1">IF(B68=0,0,(YEAR(TODAY())-'Участки тепловых сетей'!E68)*0.85)</f>
        <v>42.5</v>
      </c>
      <c r="H68" s="102">
        <f>IF(B68=0,0,'Участки тепловых сетей'!H68/1000)</f>
        <v>0.01</v>
      </c>
      <c r="I68" s="108">
        <f>IF(B68=0,0,'Участки тепловых сетей'!G68/1000)</f>
        <v>0.25900000000000001</v>
      </c>
      <c r="J68" s="102">
        <f t="shared" si="9"/>
        <v>0.01</v>
      </c>
      <c r="K68" s="109">
        <f t="shared" ca="1" si="10"/>
        <v>4.1864487440636324</v>
      </c>
      <c r="L68" s="109">
        <f t="shared" ca="1" si="11"/>
        <v>5.0268869826219371E-2</v>
      </c>
      <c r="M68" s="109">
        <f t="shared" ca="1" si="12"/>
        <v>5.0268869826219369</v>
      </c>
      <c r="N68" s="108">
        <f t="shared" si="13"/>
        <v>14.916049391018978</v>
      </c>
      <c r="O68" s="111">
        <f t="shared" si="14"/>
        <v>6.7041880446045227E-2</v>
      </c>
      <c r="P68" s="111">
        <f>_xlfn.MAXIFS($R$4:$R$13,$B$4:$B$13,B68)</f>
        <v>0</v>
      </c>
      <c r="Q68" s="112">
        <f t="shared" ca="1" si="15"/>
        <v>0.95097370199022779</v>
      </c>
      <c r="R68" s="112">
        <f ca="1">IF(B67=0,0,IF(B68=B67,R67+L68/O68,L68/O68+1))</f>
        <v>14.228598374514116</v>
      </c>
    </row>
    <row r="69" spans="1:18" x14ac:dyDescent="0.25">
      <c r="A69" s="102">
        <v>66</v>
      </c>
      <c r="B69" s="102" t="str">
        <f>'Участки тепловых сетей'!B69</f>
        <v>Котельная №1 с. Дивеево</v>
      </c>
      <c r="C69" s="102" t="str">
        <f>'Участки тепловых сетей'!C69</f>
        <v>Т61</v>
      </c>
      <c r="D69" s="102" t="str">
        <f>'Участки тепловых сетей'!D69</f>
        <v>Т62</v>
      </c>
      <c r="E69" s="102">
        <f>IF('Участки тепловых сетей'!F69="Подземная канальная или подвальная",2,IF('Участки тепловых сетей'!F69="Подземная бесканальная",2,IF('Участки тепловых сетей'!F69="Надземная",1,0)))</f>
        <v>1</v>
      </c>
      <c r="F69" s="102">
        <f t="shared" si="8"/>
        <v>0.05</v>
      </c>
      <c r="G69" s="102">
        <f ca="1">IF(B69=0,0,(YEAR(TODAY())-'Участки тепловых сетей'!E69)*0.85)</f>
        <v>42.5</v>
      </c>
      <c r="H69" s="102">
        <f>IF(B69=0,0,'Участки тепловых сетей'!H69/1000)</f>
        <v>2.3E-2</v>
      </c>
      <c r="I69" s="108">
        <f>IF(B69=0,0,'Участки тепловых сетей'!G69/1000)</f>
        <v>0.20699999999999999</v>
      </c>
      <c r="J69" s="102">
        <f t="shared" si="9"/>
        <v>2.3E-2</v>
      </c>
      <c r="K69" s="109">
        <f t="shared" ca="1" si="10"/>
        <v>4.1864487440636324</v>
      </c>
      <c r="L69" s="109">
        <f t="shared" ca="1" si="11"/>
        <v>0.11561840060030455</v>
      </c>
      <c r="M69" s="109">
        <f t="shared" ca="1" si="12"/>
        <v>5.0268869826219369</v>
      </c>
      <c r="N69" s="108">
        <f t="shared" si="13"/>
        <v>12.074229783016639</v>
      </c>
      <c r="O69" s="111">
        <f t="shared" si="14"/>
        <v>8.2821017818178286E-2</v>
      </c>
      <c r="P69" s="111">
        <f>_xlfn.MAXIFS($R$4:$R$13,$B$4:$B$13,B69)</f>
        <v>0</v>
      </c>
      <c r="Q69" s="112">
        <f t="shared" ca="1" si="15"/>
        <v>0.89081509295103023</v>
      </c>
      <c r="R69" s="112">
        <f ca="1">IF(B68=0,0,IF(B69=B68,R68+L69/O69,L69/O69+1))</f>
        <v>15.624601510507063</v>
      </c>
    </row>
    <row r="70" spans="1:18" x14ac:dyDescent="0.25">
      <c r="A70" s="102">
        <v>67</v>
      </c>
      <c r="B70" s="102" t="str">
        <f>'Участки тепловых сетей'!B70</f>
        <v>Котельная №1 с. Дивеево</v>
      </c>
      <c r="C70" s="102" t="str">
        <f>'Участки тепловых сетей'!C70</f>
        <v>Т59</v>
      </c>
      <c r="D70" s="102" t="str">
        <f>'Участки тепловых сетей'!D70</f>
        <v>Т60</v>
      </c>
      <c r="E70" s="102">
        <f>IF('Участки тепловых сетей'!F70="Подземная канальная или подвальная",2,IF('Участки тепловых сетей'!F70="Подземная бесканальная",2,IF('Участки тепловых сетей'!F70="Надземная",1,0)))</f>
        <v>1</v>
      </c>
      <c r="F70" s="102">
        <f t="shared" si="8"/>
        <v>0.05</v>
      </c>
      <c r="G70" s="102">
        <f ca="1">IF(B70=0,0,(YEAR(TODAY())-'Участки тепловых сетей'!E70)*0.85)</f>
        <v>42.5</v>
      </c>
      <c r="H70" s="102">
        <f>IF(B70=0,0,'Участки тепловых сетей'!H70/1000)</f>
        <v>2.3E-2</v>
      </c>
      <c r="I70" s="108">
        <f>IF(B70=0,0,'Участки тепловых сетей'!G70/1000)</f>
        <v>0.20699999999999999</v>
      </c>
      <c r="J70" s="102">
        <f t="shared" si="9"/>
        <v>2.3E-2</v>
      </c>
      <c r="K70" s="109">
        <f t="shared" ca="1" si="10"/>
        <v>4.1864487440636324</v>
      </c>
      <c r="L70" s="109">
        <f t="shared" ca="1" si="11"/>
        <v>0.11561840060030455</v>
      </c>
      <c r="M70" s="109">
        <f t="shared" ca="1" si="12"/>
        <v>5.0268869826219369</v>
      </c>
      <c r="N70" s="108">
        <f t="shared" si="13"/>
        <v>12.074229783016639</v>
      </c>
      <c r="O70" s="111">
        <f t="shared" si="14"/>
        <v>8.2821017818178286E-2</v>
      </c>
      <c r="P70" s="111">
        <f>_xlfn.MAXIFS($R$4:$R$13,$B$4:$B$13,B70)</f>
        <v>0</v>
      </c>
      <c r="Q70" s="112">
        <f t="shared" ca="1" si="15"/>
        <v>0.89081509295103023</v>
      </c>
      <c r="R70" s="112">
        <f ca="1">IF(B69=0,0,IF(B70=B69,R69+L70/O70,L70/O70+1))</f>
        <v>17.020604646500008</v>
      </c>
    </row>
    <row r="71" spans="1:18" x14ac:dyDescent="0.25">
      <c r="A71" s="102">
        <v>68</v>
      </c>
      <c r="B71" s="102" t="str">
        <f>'Участки тепловых сетей'!B71</f>
        <v>Котельная №1 с. Дивеево</v>
      </c>
      <c r="C71" s="102" t="str">
        <f>'Участки тепловых сетей'!C71</f>
        <v>Т5</v>
      </c>
      <c r="D71" s="102" t="str">
        <f>'Участки тепловых сетей'!D71</f>
        <v>Т6</v>
      </c>
      <c r="E71" s="102">
        <f>IF('Участки тепловых сетей'!F71="Подземная канальная или подвальная",2,IF('Участки тепловых сетей'!F71="Подземная бесканальная",2,IF('Участки тепловых сетей'!F71="Надземная",1,0)))</f>
        <v>2</v>
      </c>
      <c r="F71" s="102">
        <f t="shared" si="8"/>
        <v>0.05</v>
      </c>
      <c r="G71" s="102">
        <f ca="1">IF(B71=0,0,(YEAR(TODAY())-'Участки тепловых сетей'!E71)*0.85)</f>
        <v>42.5</v>
      </c>
      <c r="H71" s="102">
        <f>IF(B71=0,0,'Участки тепловых сетей'!H71/1000)</f>
        <v>3.4000000000000002E-2</v>
      </c>
      <c r="I71" s="108">
        <f>IF(B71=0,0,'Участки тепловых сетей'!G71/1000)</f>
        <v>0.20699999999999999</v>
      </c>
      <c r="J71" s="102">
        <f t="shared" si="9"/>
        <v>3.4000000000000002E-2</v>
      </c>
      <c r="K71" s="109">
        <f t="shared" ca="1" si="10"/>
        <v>4.1864487440636324</v>
      </c>
      <c r="L71" s="109">
        <f t="shared" ca="1" si="11"/>
        <v>0.17091415740914587</v>
      </c>
      <c r="M71" s="109">
        <f t="shared" ca="1" si="12"/>
        <v>5.0268869826219369</v>
      </c>
      <c r="N71" s="108">
        <f t="shared" si="13"/>
        <v>12.065138860882326</v>
      </c>
      <c r="O71" s="111">
        <f t="shared" si="14"/>
        <v>8.2883422356804085E-2</v>
      </c>
      <c r="P71" s="111">
        <f>_xlfn.MAXIFS($R$4:$R$13,$B$4:$B$13,B71)</f>
        <v>0</v>
      </c>
      <c r="Q71" s="112">
        <f t="shared" ca="1" si="15"/>
        <v>0.84289392656455853</v>
      </c>
      <c r="R71" s="112">
        <f ca="1">IF(B70=0,0,IF(B71=B70,R70+L71/O71,L71/O71+1))</f>
        <v>19.082707688932054</v>
      </c>
    </row>
    <row r="72" spans="1:18" x14ac:dyDescent="0.25">
      <c r="A72" s="102">
        <v>69</v>
      </c>
      <c r="B72" s="102" t="str">
        <f>'Участки тепловых сетей'!B72</f>
        <v>Котельная №1 с. Дивеево</v>
      </c>
      <c r="C72" s="102" t="str">
        <f>'Участки тепловых сетей'!C72</f>
        <v>Т4</v>
      </c>
      <c r="D72" s="102" t="str">
        <f>'Участки тепловых сетей'!D72</f>
        <v>Т5</v>
      </c>
      <c r="E72" s="102">
        <f>IF('Участки тепловых сетей'!F72="Подземная канальная или подвальная",2,IF('Участки тепловых сетей'!F72="Подземная бесканальная",2,IF('Участки тепловых сетей'!F72="Надземная",1,0)))</f>
        <v>2</v>
      </c>
      <c r="F72" s="102">
        <f t="shared" si="8"/>
        <v>0.05</v>
      </c>
      <c r="G72" s="102">
        <f ca="1">IF(B72=0,0,(YEAR(TODAY())-'Участки тепловых сетей'!E72)*0.85)</f>
        <v>42.5</v>
      </c>
      <c r="H72" s="102">
        <f>IF(B72=0,0,'Участки тепловых сетей'!H72/1000)</f>
        <v>7.4999999999999997E-2</v>
      </c>
      <c r="I72" s="108">
        <f>IF(B72=0,0,'Участки тепловых сетей'!G72/1000)</f>
        <v>0.20699999999999999</v>
      </c>
      <c r="J72" s="102">
        <f t="shared" si="9"/>
        <v>7.4999999999999997E-2</v>
      </c>
      <c r="K72" s="109">
        <f t="shared" ca="1" si="10"/>
        <v>4.1864487440636324</v>
      </c>
      <c r="L72" s="109">
        <f t="shared" ca="1" si="11"/>
        <v>0.37701652369664523</v>
      </c>
      <c r="M72" s="109">
        <f t="shared" ca="1" si="12"/>
        <v>5.0268869826219369</v>
      </c>
      <c r="N72" s="108">
        <f t="shared" si="13"/>
        <v>12.031254514745328</v>
      </c>
      <c r="O72" s="111">
        <f t="shared" si="14"/>
        <v>8.3116851927154789E-2</v>
      </c>
      <c r="P72" s="111">
        <f>_xlfn.MAXIFS($R$4:$R$13,$B$4:$B$13,B72)</f>
        <v>0</v>
      </c>
      <c r="Q72" s="112">
        <f t="shared" ca="1" si="15"/>
        <v>0.68590474012052915</v>
      </c>
      <c r="R72" s="112">
        <f ca="1">IF(B71=0,0,IF(B72=B71,R71+L72/O72,L72/O72+1))</f>
        <v>23.618689441790906</v>
      </c>
    </row>
    <row r="73" spans="1:18" x14ac:dyDescent="0.25">
      <c r="A73" s="102">
        <v>70</v>
      </c>
      <c r="B73" s="102" t="str">
        <f>'Участки тепловых сетей'!B73</f>
        <v>Котельная №1 с. Дивеево</v>
      </c>
      <c r="C73" s="102" t="str">
        <f>'Участки тепловых сетей'!C73</f>
        <v>Т4</v>
      </c>
      <c r="D73" s="102" t="str">
        <f>'Участки тепловых сетей'!D73</f>
        <v>Т59</v>
      </c>
      <c r="E73" s="102">
        <f>IF('Участки тепловых сетей'!F73="Подземная канальная или подвальная",2,IF('Участки тепловых сетей'!F73="Подземная бесканальная",2,IF('Участки тепловых сетей'!F73="Надземная",1,0)))</f>
        <v>1</v>
      </c>
      <c r="F73" s="102">
        <f t="shared" si="8"/>
        <v>0.05</v>
      </c>
      <c r="G73" s="102">
        <f ca="1">IF(B73=0,0,(YEAR(TODAY())-'Участки тепловых сетей'!E73)*0.85)</f>
        <v>42.5</v>
      </c>
      <c r="H73" s="102">
        <f>IF(B73=0,0,'Участки тепловых сетей'!H73/1000)</f>
        <v>5.5E-2</v>
      </c>
      <c r="I73" s="108">
        <f>IF(B73=0,0,'Участки тепловых сетей'!G73/1000)</f>
        <v>0.15</v>
      </c>
      <c r="J73" s="102">
        <f t="shared" si="9"/>
        <v>5.5E-2</v>
      </c>
      <c r="K73" s="109">
        <f t="shared" ca="1" si="10"/>
        <v>4.1864487440636324</v>
      </c>
      <c r="L73" s="109">
        <f t="shared" ca="1" si="11"/>
        <v>0.2764787840442065</v>
      </c>
      <c r="M73" s="109">
        <f t="shared" ca="1" si="12"/>
        <v>5.0268869826219369</v>
      </c>
      <c r="N73" s="108">
        <f t="shared" si="13"/>
        <v>9.1184896118087533</v>
      </c>
      <c r="O73" s="111">
        <f t="shared" si="14"/>
        <v>0.10966728510662184</v>
      </c>
      <c r="P73" s="111">
        <f>_xlfn.MAXIFS($R$4:$R$13,$B$4:$B$13,B73)</f>
        <v>0</v>
      </c>
      <c r="Q73" s="112">
        <f t="shared" ca="1" si="15"/>
        <v>0.75844971019649932</v>
      </c>
      <c r="R73" s="112">
        <f ca="1">IF(B72=0,0,IF(B73=B72,R72+L73/O73,L73/O73+1))</f>
        <v>26.139758361983517</v>
      </c>
    </row>
    <row r="74" spans="1:18" x14ac:dyDescent="0.25">
      <c r="A74" s="102">
        <v>71</v>
      </c>
      <c r="B74" s="102" t="str">
        <f>'Участки тепловых сетей'!B74</f>
        <v>Котельная №1 с. Дивеево</v>
      </c>
      <c r="C74" s="102" t="str">
        <f>'Участки тепловых сетей'!C74</f>
        <v>Т60</v>
      </c>
      <c r="D74" s="102" t="str">
        <f>'Участки тепловых сетей'!D74</f>
        <v>Т61</v>
      </c>
      <c r="E74" s="102">
        <f>IF('Участки тепловых сетей'!F74="Подземная канальная или подвальная",2,IF('Участки тепловых сетей'!F74="Подземная бесканальная",2,IF('Участки тепловых сетей'!F74="Надземная",1,0)))</f>
        <v>1</v>
      </c>
      <c r="F74" s="102">
        <f t="shared" si="8"/>
        <v>0.05</v>
      </c>
      <c r="G74" s="102">
        <f ca="1">IF(B74=0,0,(YEAR(TODAY())-'Участки тепловых сетей'!E74)*0.85)</f>
        <v>42.5</v>
      </c>
      <c r="H74" s="102">
        <f>IF(B74=0,0,'Участки тепловых сетей'!H74/1000)</f>
        <v>0.19800000000000001</v>
      </c>
      <c r="I74" s="108">
        <f>IF(B74=0,0,'Участки тепловых сетей'!G74/1000)</f>
        <v>0.15</v>
      </c>
      <c r="J74" s="102">
        <f t="shared" si="9"/>
        <v>0.19800000000000001</v>
      </c>
      <c r="K74" s="109">
        <f t="shared" ca="1" si="10"/>
        <v>4.1864487440636324</v>
      </c>
      <c r="L74" s="109">
        <f t="shared" ca="1" si="11"/>
        <v>0.99532362255914353</v>
      </c>
      <c r="M74" s="109">
        <f t="shared" ca="1" si="12"/>
        <v>5.0268869826219369</v>
      </c>
      <c r="N74" s="108">
        <f t="shared" si="13"/>
        <v>9.0381931541274287</v>
      </c>
      <c r="O74" s="111">
        <f t="shared" si="14"/>
        <v>0.11064158321769597</v>
      </c>
      <c r="P74" s="111">
        <f>_xlfn.MAXIFS($R$4:$R$13,$B$4:$B$13,B74)</f>
        <v>0</v>
      </c>
      <c r="Q74" s="112">
        <f t="shared" ca="1" si="15"/>
        <v>0.36960381305552858</v>
      </c>
      <c r="R74" s="112">
        <f ca="1">IF(B73=0,0,IF(B74=B73,R73+L74/O74,L74/O74+1))</f>
        <v>35.135685513538881</v>
      </c>
    </row>
    <row r="75" spans="1:18" x14ac:dyDescent="0.25">
      <c r="A75" s="102">
        <v>72</v>
      </c>
      <c r="B75" s="102" t="str">
        <f>'Участки тепловых сетей'!B75</f>
        <v>Котельная №1 с. Дивеево</v>
      </c>
      <c r="C75" s="102" t="str">
        <f>'Участки тепловых сетей'!C75</f>
        <v>Т9</v>
      </c>
      <c r="D75" s="102" t="str">
        <f>'Участки тепловых сетей'!D75</f>
        <v>Т10</v>
      </c>
      <c r="E75" s="102">
        <f>IF('Участки тепловых сетей'!F75="Подземная канальная или подвальная",2,IF('Участки тепловых сетей'!F75="Подземная бесканальная",2,IF('Участки тепловых сетей'!F75="Надземная",1,0)))</f>
        <v>2</v>
      </c>
      <c r="F75" s="102">
        <f t="shared" si="8"/>
        <v>0.05</v>
      </c>
      <c r="G75" s="102">
        <f ca="1">IF(B75=0,0,(YEAR(TODAY())-'Участки тепловых сетей'!E75)*0.85)</f>
        <v>42.5</v>
      </c>
      <c r="H75" s="102">
        <f>IF(B75=0,0,'Участки тепловых сетей'!H75/1000)</f>
        <v>2.35E-2</v>
      </c>
      <c r="I75" s="108">
        <f>IF(B75=0,0,'Участки тепловых сетей'!G75/1000)</f>
        <v>0.15</v>
      </c>
      <c r="J75" s="102">
        <f t="shared" si="9"/>
        <v>2.35E-2</v>
      </c>
      <c r="K75" s="109">
        <f t="shared" ca="1" si="10"/>
        <v>4.1864487440636324</v>
      </c>
      <c r="L75" s="109">
        <f t="shared" ca="1" si="11"/>
        <v>0.11813184409161552</v>
      </c>
      <c r="M75" s="109">
        <f t="shared" ca="1" si="12"/>
        <v>5.0268869826219369</v>
      </c>
      <c r="N75" s="108">
        <f t="shared" si="13"/>
        <v>9.1361772930462486</v>
      </c>
      <c r="O75" s="111">
        <f t="shared" si="14"/>
        <v>0.1094549687385251</v>
      </c>
      <c r="P75" s="111">
        <f>_xlfn.MAXIFS($R$4:$R$13,$B$4:$B$13,B75)</f>
        <v>0</v>
      </c>
      <c r="Q75" s="112">
        <f t="shared" ca="1" si="15"/>
        <v>0.88857889101454013</v>
      </c>
      <c r="R75" s="112">
        <f ca="1">IF(B74=0,0,IF(B75=B74,R74+L75/O75,L75/O75+1))</f>
        <v>36.214958985114379</v>
      </c>
    </row>
    <row r="76" spans="1:18" x14ac:dyDescent="0.25">
      <c r="A76" s="102">
        <v>73</v>
      </c>
      <c r="B76" s="102" t="str">
        <f>'Участки тепловых сетей'!B76</f>
        <v>Котельная №1 с. Дивеево</v>
      </c>
      <c r="C76" s="102" t="str">
        <f>'Участки тепловых сетей'!C76</f>
        <v>Т10</v>
      </c>
      <c r="D76" s="102" t="str">
        <f>'Участки тепловых сетей'!D76</f>
        <v>Т11</v>
      </c>
      <c r="E76" s="102">
        <f>IF('Участки тепловых сетей'!F76="Подземная канальная или подвальная",2,IF('Участки тепловых сетей'!F76="Подземная бесканальная",2,IF('Участки тепловых сетей'!F76="Надземная",1,0)))</f>
        <v>2</v>
      </c>
      <c r="F76" s="102">
        <f t="shared" si="8"/>
        <v>0.05</v>
      </c>
      <c r="G76" s="102">
        <f ca="1">IF(B76=0,0,(YEAR(TODAY())-'Участки тепловых сетей'!E76)*0.85)</f>
        <v>42.5</v>
      </c>
      <c r="H76" s="102">
        <f>IF(B76=0,0,'Участки тепловых сетей'!H76/1000)</f>
        <v>2E-3</v>
      </c>
      <c r="I76" s="108">
        <f>IF(B76=0,0,'Участки тепловых сетей'!G76/1000)</f>
        <v>0.15</v>
      </c>
      <c r="J76" s="102">
        <f t="shared" si="9"/>
        <v>2E-3</v>
      </c>
      <c r="K76" s="109">
        <f t="shared" ca="1" si="10"/>
        <v>4.1864487440636324</v>
      </c>
      <c r="L76" s="109">
        <f t="shared" ca="1" si="11"/>
        <v>1.0053773965243875E-2</v>
      </c>
      <c r="M76" s="109">
        <f t="shared" ca="1" si="12"/>
        <v>5.0268869826219369</v>
      </c>
      <c r="N76" s="108">
        <f t="shared" si="13"/>
        <v>9.1482498373829522</v>
      </c>
      <c r="O76" s="111">
        <f t="shared" si="14"/>
        <v>0.10931052581376274</v>
      </c>
      <c r="P76" s="111">
        <f>_xlfn.MAXIFS($R$4:$R$13,$B$4:$B$13,B76)</f>
        <v>0</v>
      </c>
      <c r="Q76" s="112">
        <f t="shared" ca="1" si="15"/>
        <v>0.98999659627522618</v>
      </c>
      <c r="R76" s="112">
        <f ca="1">IF(B75=0,0,IF(B76=B75,R75+L76/O76,L76/O76+1))</f>
        <v>36.306933421157005</v>
      </c>
    </row>
    <row r="77" spans="1:18" x14ac:dyDescent="0.25">
      <c r="A77" s="102">
        <v>74</v>
      </c>
      <c r="B77" s="102" t="str">
        <f>'Участки тепловых сетей'!B77</f>
        <v>Котельная №1 с. Дивеево</v>
      </c>
      <c r="C77" s="102" t="str">
        <f>'Участки тепловых сетей'!C77</f>
        <v>Т11</v>
      </c>
      <c r="D77" s="102" t="str">
        <f>'Участки тепловых сетей'!D77</f>
        <v>Т23</v>
      </c>
      <c r="E77" s="102">
        <f>IF('Участки тепловых сетей'!F77="Подземная канальная или подвальная",2,IF('Участки тепловых сетей'!F77="Подземная бесканальная",2,IF('Участки тепловых сетей'!F77="Надземная",1,0)))</f>
        <v>2</v>
      </c>
      <c r="F77" s="102">
        <f t="shared" ref="F77:F140" si="16">IF(B77=0,0,0.05)</f>
        <v>0.05</v>
      </c>
      <c r="G77" s="102">
        <f ca="1">IF(B77=0,0,(YEAR(TODAY())-'Участки тепловых сетей'!E77)*0.85)</f>
        <v>42.5</v>
      </c>
      <c r="H77" s="102">
        <f>IF(B77=0,0,'Участки тепловых сетей'!H77/1000)</f>
        <v>2.5000000000000001E-2</v>
      </c>
      <c r="I77" s="108">
        <f>IF(B77=0,0,'Участки тепловых сетей'!G77/1000)</f>
        <v>0.15</v>
      </c>
      <c r="J77" s="102">
        <f t="shared" ref="J77:J140" si="17">IF(H77&lt;1,H77,IF(B77=0,0,IF(I77&lt;0.3,1,IF(I77&lt;0.6,1.5,IF(I77=0.6,2,IF(I77&lt;1.4,3,0))))))</f>
        <v>2.5000000000000001E-2</v>
      </c>
      <c r="K77" s="109">
        <f t="shared" ref="K77:K140" ca="1" si="18">IF(B77=0,0,IF(G77&gt;17,0.5*EXP(G77/20),IF(G77&gt;3,1,0.8)))</f>
        <v>4.1864487440636324</v>
      </c>
      <c r="L77" s="109">
        <f t="shared" ref="L77:L140" ca="1" si="19">IF(B77=0,0,M77*H77)</f>
        <v>0.12567217456554844</v>
      </c>
      <c r="M77" s="109">
        <f t="shared" ref="M77:M140" ca="1" si="20">IF(B77=0,0,F77*(0.1*G77)^(K77-1))</f>
        <v>5.0268869826219369</v>
      </c>
      <c r="N77" s="108">
        <f t="shared" ref="N77:N140" si="21">IF(B77=0,0,2.91*(1+((20.89+((-1.88)*J77))*I77^(1.2))))</f>
        <v>9.1353350225111303</v>
      </c>
      <c r="O77" s="111">
        <f t="shared" ref="O77:O140" si="22">IF(B77=0,0,1/N77)</f>
        <v>0.10946506039853139</v>
      </c>
      <c r="P77" s="111">
        <f>_xlfn.MAXIFS($R$4:$R$13,$B$4:$B$13,B77)</f>
        <v>0</v>
      </c>
      <c r="Q77" s="112">
        <f t="shared" ref="Q77:Q140" ca="1" si="23">IF(B77=0,0,EXP(-L77))</f>
        <v>0.88190390993211909</v>
      </c>
      <c r="R77" s="112">
        <f ca="1">IF(B76=0,0,IF(B77=B76,R76+L77/O77,L77/O77+1))</f>
        <v>37.454990838820791</v>
      </c>
    </row>
    <row r="78" spans="1:18" x14ac:dyDescent="0.25">
      <c r="A78" s="102">
        <v>75</v>
      </c>
      <c r="B78" s="102" t="str">
        <f>'Участки тепловых сетей'!B78</f>
        <v>Котельная №1 с. Дивеево</v>
      </c>
      <c r="C78" s="102" t="str">
        <f>'Участки тепловых сетей'!C78</f>
        <v>Т23</v>
      </c>
      <c r="D78" s="102" t="str">
        <f>'Участки тепловых сетей'!D78</f>
        <v>Т24</v>
      </c>
      <c r="E78" s="102">
        <f>IF('Участки тепловых сетей'!F78="Подземная канальная или подвальная",2,IF('Участки тепловых сетей'!F78="Подземная бесканальная",2,IF('Участки тепловых сетей'!F78="Надземная",1,0)))</f>
        <v>2</v>
      </c>
      <c r="F78" s="102">
        <f t="shared" si="16"/>
        <v>0.05</v>
      </c>
      <c r="G78" s="102">
        <f ca="1">IF(B78=0,0,(YEAR(TODAY())-'Участки тепловых сетей'!E78)*0.85)</f>
        <v>40.799999999999997</v>
      </c>
      <c r="H78" s="102">
        <f>IF(B78=0,0,'Участки тепловых сетей'!H78/1000)</f>
        <v>2E-3</v>
      </c>
      <c r="I78" s="108">
        <f>IF(B78=0,0,'Участки тепловых сетей'!G78/1000)</f>
        <v>0.15</v>
      </c>
      <c r="J78" s="102">
        <f t="shared" si="17"/>
        <v>2E-3</v>
      </c>
      <c r="K78" s="109">
        <f t="shared" ca="1" si="18"/>
        <v>3.845304599439499</v>
      </c>
      <c r="L78" s="109">
        <f t="shared" ca="1" si="19"/>
        <v>5.4640437839490949E-3</v>
      </c>
      <c r="M78" s="109">
        <f t="shared" ca="1" si="20"/>
        <v>2.7320218919745476</v>
      </c>
      <c r="N78" s="108">
        <f t="shared" si="21"/>
        <v>9.1482498373829522</v>
      </c>
      <c r="O78" s="111">
        <f t="shared" si="22"/>
        <v>0.10931052581376274</v>
      </c>
      <c r="P78" s="111">
        <f>_xlfn.MAXIFS($R$4:$R$13,$B$4:$B$13,B78)</f>
        <v>0</v>
      </c>
      <c r="Q78" s="112">
        <f t="shared" ca="1" si="23"/>
        <v>0.99455085695151058</v>
      </c>
      <c r="R78" s="112">
        <f ca="1">IF(B77=0,0,IF(B78=B77,R77+L78/O78,L78/O78+1))</f>
        <v>37.504977276478755</v>
      </c>
    </row>
    <row r="79" spans="1:18" x14ac:dyDescent="0.25">
      <c r="A79" s="102">
        <v>76</v>
      </c>
      <c r="B79" s="102" t="str">
        <f>'Участки тепловых сетей'!B79</f>
        <v>Котельная №1 с. Дивеево</v>
      </c>
      <c r="C79" s="102" t="str">
        <f>'Участки тепловых сетей'!C79</f>
        <v>Т8</v>
      </c>
      <c r="D79" s="102" t="str">
        <f>'Участки тепловых сетей'!D79</f>
        <v>Т9</v>
      </c>
      <c r="E79" s="102">
        <f>IF('Участки тепловых сетей'!F79="Подземная канальная или подвальная",2,IF('Участки тепловых сетей'!F79="Подземная бесканальная",2,IF('Участки тепловых сетей'!F79="Надземная",1,0)))</f>
        <v>2</v>
      </c>
      <c r="F79" s="102">
        <f t="shared" si="16"/>
        <v>0.05</v>
      </c>
      <c r="G79" s="102">
        <f ca="1">IF(B79=0,0,(YEAR(TODAY())-'Участки тепловых сетей'!E79)*0.85)</f>
        <v>42.5</v>
      </c>
      <c r="H79" s="102">
        <f>IF(B79=0,0,'Участки тепловых сетей'!H79/1000)</f>
        <v>4.8000000000000001E-2</v>
      </c>
      <c r="I79" s="108">
        <f>IF(B79=0,0,'Участки тепловых сетей'!G79/1000)</f>
        <v>0.15</v>
      </c>
      <c r="J79" s="102">
        <f t="shared" si="17"/>
        <v>4.8000000000000001E-2</v>
      </c>
      <c r="K79" s="109">
        <f t="shared" ca="1" si="18"/>
        <v>4.1864487440636324</v>
      </c>
      <c r="L79" s="109">
        <f t="shared" ca="1" si="19"/>
        <v>0.24129057516585298</v>
      </c>
      <c r="M79" s="109">
        <f t="shared" ca="1" si="20"/>
        <v>5.0268869826219369</v>
      </c>
      <c r="N79" s="108">
        <f t="shared" si="21"/>
        <v>9.1224202076393084</v>
      </c>
      <c r="O79" s="111">
        <f t="shared" si="22"/>
        <v>0.1096200325394547</v>
      </c>
      <c r="P79" s="111">
        <f>_xlfn.MAXIFS($R$4:$R$13,$B$4:$B$13,B79)</f>
        <v>0</v>
      </c>
      <c r="Q79" s="112">
        <f t="shared" ca="1" si="23"/>
        <v>0.7856133135000577</v>
      </c>
      <c r="R79" s="112">
        <f ca="1">IF(B78=0,0,IF(B79=B78,R78+L79/O79,L79/O79+1))</f>
        <v>39.706131295284642</v>
      </c>
    </row>
    <row r="80" spans="1:18" x14ac:dyDescent="0.25">
      <c r="A80" s="102">
        <v>77</v>
      </c>
      <c r="B80" s="102" t="str">
        <f>'Участки тепловых сетей'!B80</f>
        <v>Котельная №1 с. Дивеево</v>
      </c>
      <c r="C80" s="102" t="str">
        <f>'Участки тепловых сетей'!C80</f>
        <v>Т7</v>
      </c>
      <c r="D80" s="102" t="str">
        <f>'Участки тепловых сетей'!D80</f>
        <v>Т8</v>
      </c>
      <c r="E80" s="102">
        <f>IF('Участки тепловых сетей'!F80="Подземная канальная или подвальная",2,IF('Участки тепловых сетей'!F80="Подземная бесканальная",2,IF('Участки тепловых сетей'!F80="Надземная",1,0)))</f>
        <v>2</v>
      </c>
      <c r="F80" s="102">
        <f t="shared" si="16"/>
        <v>0.05</v>
      </c>
      <c r="G80" s="102">
        <f ca="1">IF(B80=0,0,(YEAR(TODAY())-'Участки тепловых сетей'!E80)*0.85)</f>
        <v>42.5</v>
      </c>
      <c r="H80" s="102">
        <f>IF(B80=0,0,'Участки тепловых сетей'!H80/1000)</f>
        <v>0.03</v>
      </c>
      <c r="I80" s="108">
        <f>IF(B80=0,0,'Участки тепловых сетей'!G80/1000)</f>
        <v>0.15</v>
      </c>
      <c r="J80" s="102">
        <f t="shared" si="17"/>
        <v>0.03</v>
      </c>
      <c r="K80" s="109">
        <f t="shared" ca="1" si="18"/>
        <v>4.1864487440636324</v>
      </c>
      <c r="L80" s="109">
        <f t="shared" ca="1" si="19"/>
        <v>0.15080660947865809</v>
      </c>
      <c r="M80" s="109">
        <f t="shared" ca="1" si="20"/>
        <v>5.0268869826219369</v>
      </c>
      <c r="N80" s="108">
        <f t="shared" si="21"/>
        <v>9.1325274540607353</v>
      </c>
      <c r="O80" s="111">
        <f t="shared" si="22"/>
        <v>0.10949871270908194</v>
      </c>
      <c r="P80" s="111">
        <f>_xlfn.MAXIFS($R$4:$R$13,$B$4:$B$13,B80)</f>
        <v>0</v>
      </c>
      <c r="Q80" s="112">
        <f t="shared" ca="1" si="23"/>
        <v>0.86001400113406667</v>
      </c>
      <c r="R80" s="112">
        <f ca="1">IF(B79=0,0,IF(B80=B79,R79+L80/O80,L80/O80+1))</f>
        <v>41.083376796602302</v>
      </c>
    </row>
    <row r="81" spans="1:18" x14ac:dyDescent="0.25">
      <c r="A81" s="102">
        <v>78</v>
      </c>
      <c r="B81" s="102" t="str">
        <f>'Участки тепловых сетей'!B81</f>
        <v>Котельная №1 с. Дивеево</v>
      </c>
      <c r="C81" s="102" t="str">
        <f>'Участки тепловых сетей'!C81</f>
        <v>Т6</v>
      </c>
      <c r="D81" s="102" t="str">
        <f>'Участки тепловых сетей'!D81</f>
        <v>Т7</v>
      </c>
      <c r="E81" s="102">
        <f>IF('Участки тепловых сетей'!F81="Подземная канальная или подвальная",2,IF('Участки тепловых сетей'!F81="Подземная бесканальная",2,IF('Участки тепловых сетей'!F81="Надземная",1,0)))</f>
        <v>2</v>
      </c>
      <c r="F81" s="102">
        <f t="shared" si="16"/>
        <v>0.05</v>
      </c>
      <c r="G81" s="102">
        <f ca="1">IF(B81=0,0,(YEAR(TODAY())-'Участки тепловых сетей'!E81)*0.85)</f>
        <v>42.5</v>
      </c>
      <c r="H81" s="102">
        <f>IF(B81=0,0,'Участки тепловых сетей'!H81/1000)</f>
        <v>0.14000000000000001</v>
      </c>
      <c r="I81" s="108">
        <f>IF(B81=0,0,'Участки тепловых сетей'!G81/1000)</f>
        <v>0.15</v>
      </c>
      <c r="J81" s="102">
        <f t="shared" si="17"/>
        <v>0.14000000000000001</v>
      </c>
      <c r="K81" s="109">
        <f t="shared" ca="1" si="18"/>
        <v>4.1864487440636324</v>
      </c>
      <c r="L81" s="109">
        <f t="shared" ca="1" si="19"/>
        <v>0.70376417756707121</v>
      </c>
      <c r="M81" s="109">
        <f t="shared" ca="1" si="20"/>
        <v>5.0268869826219369</v>
      </c>
      <c r="N81" s="108">
        <f t="shared" si="21"/>
        <v>9.0707609481520226</v>
      </c>
      <c r="O81" s="111">
        <f t="shared" si="22"/>
        <v>0.11024433404385207</v>
      </c>
      <c r="P81" s="111">
        <f>_xlfn.MAXIFS($R$4:$R$13,$B$4:$B$13,B81)</f>
        <v>0</v>
      </c>
      <c r="Q81" s="112">
        <f t="shared" ca="1" si="23"/>
        <v>0.49471958218740009</v>
      </c>
      <c r="R81" s="112">
        <f ca="1">IF(B80=0,0,IF(B81=B80,R80+L81/O81,L81/O81+1))</f>
        <v>47.467053415186015</v>
      </c>
    </row>
    <row r="82" spans="1:18" x14ac:dyDescent="0.25">
      <c r="A82" s="102">
        <v>79</v>
      </c>
      <c r="B82" s="102" t="str">
        <f>'Участки тепловых сетей'!B82</f>
        <v>Котельная №1 с. Дивеево</v>
      </c>
      <c r="C82" s="102" t="str">
        <f>'Участки тепловых сетей'!C82</f>
        <v>Т62</v>
      </c>
      <c r="D82" s="102" t="str">
        <f>'Участки тепловых сетей'!D82</f>
        <v>Т63</v>
      </c>
      <c r="E82" s="102">
        <f>IF('Участки тепловых сетей'!F82="Подземная канальная или подвальная",2,IF('Участки тепловых сетей'!F82="Подземная бесканальная",2,IF('Участки тепловых сетей'!F82="Надземная",1,0)))</f>
        <v>2</v>
      </c>
      <c r="F82" s="102">
        <f t="shared" si="16"/>
        <v>0.05</v>
      </c>
      <c r="G82" s="102">
        <f ca="1">IF(B82=0,0,(YEAR(TODAY())-'Участки тепловых сетей'!E82)*0.85)</f>
        <v>42.5</v>
      </c>
      <c r="H82" s="102">
        <f>IF(B82=0,0,'Участки тепловых сетей'!H82/1000)</f>
        <v>0.01</v>
      </c>
      <c r="I82" s="108">
        <f>IF(B82=0,0,'Участки тепловых сетей'!G82/1000)</f>
        <v>0.15</v>
      </c>
      <c r="J82" s="102">
        <f t="shared" si="17"/>
        <v>0.01</v>
      </c>
      <c r="K82" s="109">
        <f t="shared" ca="1" si="18"/>
        <v>4.1864487440636324</v>
      </c>
      <c r="L82" s="109">
        <f t="shared" ca="1" si="19"/>
        <v>5.0268869826219371E-2</v>
      </c>
      <c r="M82" s="109">
        <f t="shared" ca="1" si="20"/>
        <v>5.0268869826219369</v>
      </c>
      <c r="N82" s="108">
        <f t="shared" si="21"/>
        <v>9.1437577278623188</v>
      </c>
      <c r="O82" s="111">
        <f t="shared" si="22"/>
        <v>0.10936422746119563</v>
      </c>
      <c r="P82" s="111">
        <f>_xlfn.MAXIFS($R$4:$R$13,$B$4:$B$13,B82)</f>
        <v>0</v>
      </c>
      <c r="Q82" s="112">
        <f t="shared" ca="1" si="23"/>
        <v>0.95097370199022779</v>
      </c>
      <c r="R82" s="112">
        <f ca="1">IF(B81=0,0,IF(B82=B81,R81+L82/O82,L82/O82+1))</f>
        <v>47.926699782130413</v>
      </c>
    </row>
    <row r="83" spans="1:18" x14ac:dyDescent="0.25">
      <c r="A83" s="102">
        <v>80</v>
      </c>
      <c r="B83" s="102" t="str">
        <f>'Участки тепловых сетей'!B83</f>
        <v>Котельная №1 с. Дивеево</v>
      </c>
      <c r="C83" s="102" t="str">
        <f>'Участки тепловых сетей'!C83</f>
        <v>ТК1</v>
      </c>
      <c r="D83" s="102" t="str">
        <f>'Участки тепловых сетей'!D83</f>
        <v>ТК2</v>
      </c>
      <c r="E83" s="102">
        <f>IF('Участки тепловых сетей'!F83="Подземная канальная или подвальная",2,IF('Участки тепловых сетей'!F83="Подземная бесканальная",2,IF('Участки тепловых сетей'!F83="Надземная",1,0)))</f>
        <v>2</v>
      </c>
      <c r="F83" s="102">
        <f t="shared" si="16"/>
        <v>0.05</v>
      </c>
      <c r="G83" s="102">
        <f ca="1">IF(B83=0,0,(YEAR(TODAY())-'Участки тепловых сетей'!E83)*0.85)</f>
        <v>14.45</v>
      </c>
      <c r="H83" s="102">
        <f>IF(B83=0,0,'Участки тепловых сетей'!H83/1000)</f>
        <v>0.112</v>
      </c>
      <c r="I83" s="108">
        <f>IF(B83=0,0,'Участки тепловых сетей'!G83/1000)</f>
        <v>0.15</v>
      </c>
      <c r="J83" s="102">
        <f t="shared" si="17"/>
        <v>0.112</v>
      </c>
      <c r="K83" s="109">
        <f t="shared" ca="1" si="18"/>
        <v>1</v>
      </c>
      <c r="L83" s="109">
        <f t="shared" ca="1" si="19"/>
        <v>5.6000000000000008E-3</v>
      </c>
      <c r="M83" s="109">
        <f t="shared" ca="1" si="20"/>
        <v>0.05</v>
      </c>
      <c r="N83" s="108">
        <f t="shared" si="21"/>
        <v>9.0864833314742395</v>
      </c>
      <c r="O83" s="111">
        <f t="shared" si="22"/>
        <v>0.11005357777261829</v>
      </c>
      <c r="P83" s="111">
        <f>_xlfn.MAXIFS($R$4:$R$13,$B$4:$B$13,B83)</f>
        <v>0</v>
      </c>
      <c r="Q83" s="112">
        <f t="shared" ca="1" si="23"/>
        <v>0.99441565077159788</v>
      </c>
      <c r="R83" s="112">
        <f ca="1">IF(B82=0,0,IF(B83=B82,R82+L83/O83,L83/O83+1))</f>
        <v>47.977584088786671</v>
      </c>
    </row>
    <row r="84" spans="1:18" x14ac:dyDescent="0.25">
      <c r="A84" s="102">
        <v>81</v>
      </c>
      <c r="B84" s="102" t="str">
        <f>'Участки тепловых сетей'!B84</f>
        <v>Котельная №1 с. Дивеево</v>
      </c>
      <c r="C84" s="102" t="str">
        <f>'Участки тепловых сетей'!C84</f>
        <v>ТК2</v>
      </c>
      <c r="D84" s="102" t="str">
        <f>'Участки тепловых сетей'!D84</f>
        <v>ТК4</v>
      </c>
      <c r="E84" s="102">
        <f>IF('Участки тепловых сетей'!F84="Подземная канальная или подвальная",2,IF('Участки тепловых сетей'!F84="Подземная бесканальная",2,IF('Участки тепловых сетей'!F84="Надземная",1,0)))</f>
        <v>2</v>
      </c>
      <c r="F84" s="102">
        <f t="shared" si="16"/>
        <v>0.05</v>
      </c>
      <c r="G84" s="102">
        <f ca="1">IF(B84=0,0,(YEAR(TODAY())-'Участки тепловых сетей'!E84)*0.85)</f>
        <v>13.6</v>
      </c>
      <c r="H84" s="102">
        <f>IF(B84=0,0,'Участки тепловых сетей'!H84/1000)</f>
        <v>2.9000000000000001E-2</v>
      </c>
      <c r="I84" s="108">
        <f>IF(B84=0,0,'Участки тепловых сетей'!G84/1000)</f>
        <v>0.15</v>
      </c>
      <c r="J84" s="102">
        <f t="shared" si="17"/>
        <v>2.9000000000000001E-2</v>
      </c>
      <c r="K84" s="109">
        <f t="shared" ca="1" si="18"/>
        <v>1</v>
      </c>
      <c r="L84" s="109">
        <f t="shared" ca="1" si="19"/>
        <v>1.4500000000000001E-3</v>
      </c>
      <c r="M84" s="109">
        <f t="shared" ca="1" si="20"/>
        <v>0.05</v>
      </c>
      <c r="N84" s="108">
        <f t="shared" si="21"/>
        <v>9.1330889677508136</v>
      </c>
      <c r="O84" s="111">
        <f t="shared" si="22"/>
        <v>0.10949198059178306</v>
      </c>
      <c r="P84" s="111">
        <f>_xlfn.MAXIFS($R$4:$R$13,$B$4:$B$13,B84)</f>
        <v>0</v>
      </c>
      <c r="Q84" s="112">
        <f t="shared" ca="1" si="23"/>
        <v>0.99855105074207995</v>
      </c>
      <c r="R84" s="112">
        <f ca="1">IF(B83=0,0,IF(B84=B83,R83+L84/O84,L84/O84+1))</f>
        <v>47.990827067789908</v>
      </c>
    </row>
    <row r="85" spans="1:18" x14ac:dyDescent="0.25">
      <c r="A85" s="102">
        <v>82</v>
      </c>
      <c r="B85" s="102" t="str">
        <f>'Участки тепловых сетей'!B85</f>
        <v>Котельная №1 с. Дивеево</v>
      </c>
      <c r="C85" s="102" t="str">
        <f>'Участки тепловых сетей'!C85</f>
        <v>ТК4</v>
      </c>
      <c r="D85" s="102" t="str">
        <f>'Участки тепловых сетей'!D85</f>
        <v>ТК5</v>
      </c>
      <c r="E85" s="102">
        <f>IF('Участки тепловых сетей'!F85="Подземная канальная или подвальная",2,IF('Участки тепловых сетей'!F85="Подземная бесканальная",2,IF('Участки тепловых сетей'!F85="Надземная",1,0)))</f>
        <v>2</v>
      </c>
      <c r="F85" s="102">
        <f t="shared" si="16"/>
        <v>0.05</v>
      </c>
      <c r="G85" s="102">
        <f ca="1">IF(B85=0,0,(YEAR(TODAY())-'Участки тепловых сетей'!E85)*0.85)</f>
        <v>13.6</v>
      </c>
      <c r="H85" s="102">
        <f>IF(B85=0,0,'Участки тепловых сетей'!H85/1000)</f>
        <v>2.5999999999999999E-2</v>
      </c>
      <c r="I85" s="108">
        <f>IF(B85=0,0,'Участки тепловых сетей'!G85/1000)</f>
        <v>0.15</v>
      </c>
      <c r="J85" s="102">
        <f t="shared" si="17"/>
        <v>2.5999999999999999E-2</v>
      </c>
      <c r="K85" s="109">
        <f t="shared" ca="1" si="18"/>
        <v>1</v>
      </c>
      <c r="L85" s="109">
        <f t="shared" ca="1" si="19"/>
        <v>1.2999999999999999E-3</v>
      </c>
      <c r="M85" s="109">
        <f t="shared" ca="1" si="20"/>
        <v>0.05</v>
      </c>
      <c r="N85" s="108">
        <f t="shared" si="21"/>
        <v>9.134773508821052</v>
      </c>
      <c r="O85" s="111">
        <f t="shared" si="22"/>
        <v>0.10947178920575794</v>
      </c>
      <c r="P85" s="111">
        <f>_xlfn.MAXIFS($R$4:$R$13,$B$4:$B$13,B85)</f>
        <v>0</v>
      </c>
      <c r="Q85" s="112">
        <f t="shared" ca="1" si="23"/>
        <v>0.99870084463395226</v>
      </c>
      <c r="R85" s="112">
        <f ca="1">IF(B84=0,0,IF(B85=B84,R84+L85/O85,L85/O85+1))</f>
        <v>48.002702273351375</v>
      </c>
    </row>
    <row r="86" spans="1:18" x14ac:dyDescent="0.25">
      <c r="A86" s="102">
        <v>83</v>
      </c>
      <c r="B86" s="102" t="str">
        <f>'Участки тепловых сетей'!B86</f>
        <v>Котельная №1 с. Дивеево</v>
      </c>
      <c r="C86" s="102" t="str">
        <f>'Участки тепловых сетей'!C86</f>
        <v>ТК5</v>
      </c>
      <c r="D86" s="102" t="str">
        <f>'Участки тепловых сетей'!D86</f>
        <v>ТК6</v>
      </c>
      <c r="E86" s="102">
        <f>IF('Участки тепловых сетей'!F86="Подземная канальная или подвальная",2,IF('Участки тепловых сетей'!F86="Подземная бесканальная",2,IF('Участки тепловых сетей'!F86="Надземная",1,0)))</f>
        <v>2</v>
      </c>
      <c r="F86" s="102">
        <f t="shared" si="16"/>
        <v>0.05</v>
      </c>
      <c r="G86" s="102">
        <f ca="1">IF(B86=0,0,(YEAR(TODAY())-'Участки тепловых сетей'!E86)*0.85)</f>
        <v>8.5</v>
      </c>
      <c r="H86" s="102">
        <f>IF(B86=0,0,'Участки тепловых сетей'!H86/1000)</f>
        <v>4.1500000000000002E-2</v>
      </c>
      <c r="I86" s="108">
        <f>IF(B86=0,0,'Участки тепловых сетей'!G86/1000)</f>
        <v>0.15</v>
      </c>
      <c r="J86" s="102">
        <f t="shared" si="17"/>
        <v>4.1500000000000002E-2</v>
      </c>
      <c r="K86" s="109">
        <f t="shared" ca="1" si="18"/>
        <v>1</v>
      </c>
      <c r="L86" s="109">
        <f t="shared" ca="1" si="19"/>
        <v>2.075E-3</v>
      </c>
      <c r="M86" s="109">
        <f t="shared" ca="1" si="20"/>
        <v>0.05</v>
      </c>
      <c r="N86" s="108">
        <f t="shared" si="21"/>
        <v>9.1260700466248235</v>
      </c>
      <c r="O86" s="111">
        <f t="shared" si="22"/>
        <v>0.10957619160175512</v>
      </c>
      <c r="P86" s="111">
        <f>_xlfn.MAXIFS($R$4:$R$13,$B$4:$B$13,B86)</f>
        <v>0</v>
      </c>
      <c r="Q86" s="112">
        <f t="shared" ca="1" si="23"/>
        <v>0.99792715132424348</v>
      </c>
      <c r="R86" s="112">
        <f ca="1">IF(B85=0,0,IF(B86=B85,R85+L86/O86,L86/O86+1))</f>
        <v>48.021638868698119</v>
      </c>
    </row>
    <row r="87" spans="1:18" x14ac:dyDescent="0.25">
      <c r="A87" s="102">
        <v>84</v>
      </c>
      <c r="B87" s="102" t="str">
        <f>'Участки тепловых сетей'!B87</f>
        <v>Котельная №1 с. Дивеево</v>
      </c>
      <c r="C87" s="102" t="str">
        <f>'Участки тепловых сетей'!C87</f>
        <v>Котельная №1 с. Дивеево</v>
      </c>
      <c r="D87" s="102" t="str">
        <f>'Участки тепловых сетей'!D87</f>
        <v>ТК9</v>
      </c>
      <c r="E87" s="102">
        <f>IF('Участки тепловых сетей'!F87="Подземная канальная или подвальная",2,IF('Участки тепловых сетей'!F87="Подземная бесканальная",2,IF('Участки тепловых сетей'!F87="Надземная",1,0)))</f>
        <v>2</v>
      </c>
      <c r="F87" s="102">
        <f t="shared" si="16"/>
        <v>0.05</v>
      </c>
      <c r="G87" s="102">
        <f ca="1">IF(B87=0,0,(YEAR(TODAY())-'Участки тепловых сетей'!E87)*0.85)</f>
        <v>5.0999999999999996</v>
      </c>
      <c r="H87" s="102">
        <f>IF(B87=0,0,'Участки тепловых сетей'!H87/1000)</f>
        <v>0.13300000000000001</v>
      </c>
      <c r="I87" s="108">
        <f>IF(B87=0,0,'Участки тепловых сетей'!G87/1000)</f>
        <v>0.15</v>
      </c>
      <c r="J87" s="102">
        <f t="shared" si="17"/>
        <v>0.13300000000000001</v>
      </c>
      <c r="K87" s="109">
        <f t="shared" ca="1" si="18"/>
        <v>1</v>
      </c>
      <c r="L87" s="109">
        <f t="shared" ca="1" si="19"/>
        <v>6.6500000000000005E-3</v>
      </c>
      <c r="M87" s="109">
        <f t="shared" ca="1" si="20"/>
        <v>0.05</v>
      </c>
      <c r="N87" s="108">
        <f t="shared" si="21"/>
        <v>9.0746915439825759</v>
      </c>
      <c r="O87" s="111">
        <f t="shared" si="22"/>
        <v>0.11019658300816842</v>
      </c>
      <c r="P87" s="111">
        <f>_xlfn.MAXIFS($R$4:$R$13,$B$4:$B$13,B87)</f>
        <v>0</v>
      </c>
      <c r="Q87" s="112">
        <f t="shared" ca="1" si="23"/>
        <v>0.99337206231810549</v>
      </c>
      <c r="R87" s="112">
        <f ca="1">IF(B86=0,0,IF(B87=B86,R86+L87/O87,L87/O87+1))</f>
        <v>48.081985567465601</v>
      </c>
    </row>
    <row r="88" spans="1:18" x14ac:dyDescent="0.25">
      <c r="A88" s="102">
        <v>85</v>
      </c>
      <c r="B88" s="102" t="str">
        <f>'Участки тепловых сетей'!B88</f>
        <v>Котельная №1 с. Дивеево</v>
      </c>
      <c r="C88" s="102" t="str">
        <f>'Участки тепловых сетей'!C88</f>
        <v>ТК9</v>
      </c>
      <c r="D88" s="102" t="str">
        <f>'Участки тепловых сетей'!D88</f>
        <v>ТК10</v>
      </c>
      <c r="E88" s="102">
        <f>IF('Участки тепловых сетей'!F88="Подземная канальная или подвальная",2,IF('Участки тепловых сетей'!F88="Подземная бесканальная",2,IF('Участки тепловых сетей'!F88="Надземная",1,0)))</f>
        <v>2</v>
      </c>
      <c r="F88" s="102">
        <f t="shared" si="16"/>
        <v>0.05</v>
      </c>
      <c r="G88" s="102">
        <f ca="1">IF(B88=0,0,(YEAR(TODAY())-'Участки тепловых сетей'!E88)*0.85)</f>
        <v>5.0999999999999996</v>
      </c>
      <c r="H88" s="102">
        <f>IF(B88=0,0,'Участки тепловых сетей'!H88/1000)</f>
        <v>1.4500000000000001E-2</v>
      </c>
      <c r="I88" s="108">
        <f>IF(B88=0,0,'Участки тепловых сетей'!G88/1000)</f>
        <v>0.15</v>
      </c>
      <c r="J88" s="102">
        <f t="shared" si="17"/>
        <v>1.4500000000000001E-2</v>
      </c>
      <c r="K88" s="109">
        <f t="shared" ca="1" si="18"/>
        <v>1</v>
      </c>
      <c r="L88" s="109">
        <f t="shared" ca="1" si="19"/>
        <v>7.2500000000000006E-4</v>
      </c>
      <c r="M88" s="109">
        <f t="shared" ca="1" si="20"/>
        <v>0.05</v>
      </c>
      <c r="N88" s="108">
        <f t="shared" si="21"/>
        <v>9.141230916256962</v>
      </c>
      <c r="O88" s="111">
        <f t="shared" si="22"/>
        <v>0.10939445783188546</v>
      </c>
      <c r="P88" s="111">
        <f>_xlfn.MAXIFS($R$4:$R$13,$B$4:$B$13,B88)</f>
        <v>0</v>
      </c>
      <c r="Q88" s="112">
        <f t="shared" ca="1" si="23"/>
        <v>0.99927526274899847</v>
      </c>
      <c r="R88" s="112">
        <f ca="1">IF(B87=0,0,IF(B88=B87,R87+L88/O88,L88/O88+1))</f>
        <v>48.088612959879889</v>
      </c>
    </row>
    <row r="89" spans="1:18" x14ac:dyDescent="0.25">
      <c r="A89" s="102">
        <v>86</v>
      </c>
      <c r="B89" s="102" t="str">
        <f>'Участки тепловых сетей'!B89</f>
        <v>Котельная №1 с. Дивеево</v>
      </c>
      <c r="C89" s="102" t="str">
        <f>'Участки тепловых сетей'!C89</f>
        <v>Т11</v>
      </c>
      <c r="D89" s="102" t="str">
        <f>'Участки тепловых сетей'!D89</f>
        <v>Т12</v>
      </c>
      <c r="E89" s="102">
        <f>IF('Участки тепловых сетей'!F89="Подземная канальная или подвальная",2,IF('Участки тепловых сетей'!F89="Подземная бесканальная",2,IF('Участки тепловых сетей'!F89="Надземная",1,0)))</f>
        <v>2</v>
      </c>
      <c r="F89" s="102">
        <f t="shared" si="16"/>
        <v>0.05</v>
      </c>
      <c r="G89" s="102">
        <f ca="1">IF(B89=0,0,(YEAR(TODAY())-'Участки тепловых сетей'!E89)*0.85)</f>
        <v>42.5</v>
      </c>
      <c r="H89" s="102">
        <f>IF(B89=0,0,'Участки тепловых сетей'!H89/1000)</f>
        <v>5.1999999999999998E-2</v>
      </c>
      <c r="I89" s="108">
        <f>IF(B89=0,0,'Участки тепловых сетей'!G89/1000)</f>
        <v>0.125</v>
      </c>
      <c r="J89" s="102">
        <f t="shared" si="17"/>
        <v>5.1999999999999998E-2</v>
      </c>
      <c r="K89" s="109">
        <f t="shared" ca="1" si="18"/>
        <v>4.1864487440636324</v>
      </c>
      <c r="L89" s="109">
        <f t="shared" ca="1" si="19"/>
        <v>0.2613981230963407</v>
      </c>
      <c r="M89" s="109">
        <f t="shared" ca="1" si="20"/>
        <v>5.0268869826219369</v>
      </c>
      <c r="N89" s="108">
        <f t="shared" si="21"/>
        <v>7.8998361389639902</v>
      </c>
      <c r="O89" s="111">
        <f t="shared" si="22"/>
        <v>0.12658490409285164</v>
      </c>
      <c r="P89" s="111">
        <f>_xlfn.MAXIFS($R$4:$R$13,$B$4:$B$13,B89)</f>
        <v>0</v>
      </c>
      <c r="Q89" s="112">
        <f t="shared" ca="1" si="23"/>
        <v>0.76997431402774252</v>
      </c>
      <c r="R89" s="112">
        <f ca="1">IF(B88=0,0,IF(B89=B88,R88+L89/O89,L89/O89+1))</f>
        <v>50.153615299373719</v>
      </c>
    </row>
    <row r="90" spans="1:18" x14ac:dyDescent="0.25">
      <c r="A90" s="102">
        <v>87</v>
      </c>
      <c r="B90" s="102" t="str">
        <f>'Участки тепловых сетей'!B90</f>
        <v>Котельная №1 с. Дивеево</v>
      </c>
      <c r="C90" s="102" t="str">
        <f>'Участки тепловых сетей'!C90</f>
        <v>Т12</v>
      </c>
      <c r="D90" s="102" t="str">
        <f>'Участки тепловых сетей'!D90</f>
        <v>Т13</v>
      </c>
      <c r="E90" s="102">
        <f>IF('Участки тепловых сетей'!F90="Подземная канальная или подвальная",2,IF('Участки тепловых сетей'!F90="Подземная бесканальная",2,IF('Участки тепловых сетей'!F90="Надземная",1,0)))</f>
        <v>2</v>
      </c>
      <c r="F90" s="102">
        <f t="shared" si="16"/>
        <v>0.05</v>
      </c>
      <c r="G90" s="102">
        <f ca="1">IF(B90=0,0,(YEAR(TODAY())-'Участки тепловых сетей'!E90)*0.85)</f>
        <v>42.5</v>
      </c>
      <c r="H90" s="102">
        <f>IF(B90=0,0,'Участки тепловых сетей'!H90/1000)</f>
        <v>4.5999999999999999E-2</v>
      </c>
      <c r="I90" s="108">
        <f>IF(B90=0,0,'Участки тепловых сетей'!G90/1000)</f>
        <v>0.125</v>
      </c>
      <c r="J90" s="102">
        <f t="shared" si="17"/>
        <v>4.5999999999999999E-2</v>
      </c>
      <c r="K90" s="109">
        <f t="shared" ca="1" si="18"/>
        <v>4.1864487440636324</v>
      </c>
      <c r="L90" s="109">
        <f t="shared" ca="1" si="19"/>
        <v>0.2312368012006091</v>
      </c>
      <c r="M90" s="109">
        <f t="shared" ca="1" si="20"/>
        <v>5.0268869826219369</v>
      </c>
      <c r="N90" s="108">
        <f t="shared" si="21"/>
        <v>7.9025431754183364</v>
      </c>
      <c r="O90" s="111">
        <f t="shared" si="22"/>
        <v>0.12654154210895066</v>
      </c>
      <c r="P90" s="111">
        <f>_xlfn.MAXIFS($R$4:$R$13,$B$4:$B$13,B90)</f>
        <v>0</v>
      </c>
      <c r="Q90" s="112">
        <f t="shared" ca="1" si="23"/>
        <v>0.79355152982935262</v>
      </c>
      <c r="R90" s="112">
        <f ca="1">IF(B89=0,0,IF(B90=B89,R89+L90/O90,L90/O90+1))</f>
        <v>51.980974104607157</v>
      </c>
    </row>
    <row r="91" spans="1:18" x14ac:dyDescent="0.25">
      <c r="A91" s="102">
        <v>88</v>
      </c>
      <c r="B91" s="102" t="str">
        <f>'Участки тепловых сетей'!B91</f>
        <v>Котельная №1 с. Дивеево</v>
      </c>
      <c r="C91" s="102" t="str">
        <f>'Участки тепловых сетей'!C91</f>
        <v>Т6</v>
      </c>
      <c r="D91" s="102" t="str">
        <f>'Участки тепловых сетей'!D91</f>
        <v>Т41</v>
      </c>
      <c r="E91" s="102">
        <f>IF('Участки тепловых сетей'!F91="Подземная канальная или подвальная",2,IF('Участки тепловых сетей'!F91="Подземная бесканальная",2,IF('Участки тепловых сетей'!F91="Надземная",1,0)))</f>
        <v>2</v>
      </c>
      <c r="F91" s="102">
        <f t="shared" si="16"/>
        <v>0.05</v>
      </c>
      <c r="G91" s="102">
        <f ca="1">IF(B91=0,0,(YEAR(TODAY())-'Участки тепловых сетей'!E91)*0.85)</f>
        <v>42.5</v>
      </c>
      <c r="H91" s="102">
        <f>IF(B91=0,0,'Участки тепловых сетей'!H91/1000)</f>
        <v>2.5999999999999999E-2</v>
      </c>
      <c r="I91" s="108">
        <f>IF(B91=0,0,'Участки тепловых сетей'!G91/1000)</f>
        <v>0.125</v>
      </c>
      <c r="J91" s="102">
        <f t="shared" si="17"/>
        <v>2.5999999999999999E-2</v>
      </c>
      <c r="K91" s="109">
        <f t="shared" ca="1" si="18"/>
        <v>4.1864487440636324</v>
      </c>
      <c r="L91" s="109">
        <f t="shared" ca="1" si="19"/>
        <v>0.13069906154817035</v>
      </c>
      <c r="M91" s="109">
        <f t="shared" ca="1" si="20"/>
        <v>5.0268869826219369</v>
      </c>
      <c r="N91" s="108">
        <f t="shared" si="21"/>
        <v>7.9115666302661571</v>
      </c>
      <c r="O91" s="111">
        <f t="shared" si="22"/>
        <v>0.12639721647220184</v>
      </c>
      <c r="P91" s="111">
        <f>_xlfn.MAXIFS($R$4:$R$13,$B$4:$B$13,B91)</f>
        <v>0</v>
      </c>
      <c r="Q91" s="112">
        <f t="shared" ca="1" si="23"/>
        <v>0.8774818026761253</v>
      </c>
      <c r="R91" s="112">
        <f ca="1">IF(B90=0,0,IF(B91=B90,R90+L91/O91,L91/O91+1))</f>
        <v>53.015008438558766</v>
      </c>
    </row>
    <row r="92" spans="1:18" x14ac:dyDescent="0.25">
      <c r="A92" s="102">
        <v>89</v>
      </c>
      <c r="B92" s="102" t="str">
        <f>'Участки тепловых сетей'!B92</f>
        <v>Котельная №1 с. Дивеево</v>
      </c>
      <c r="C92" s="102" t="str">
        <f>'Участки тепловых сетей'!C92</f>
        <v>Т51</v>
      </c>
      <c r="D92" s="102" t="str">
        <f>'Участки тепловых сетей'!D92</f>
        <v>Т52</v>
      </c>
      <c r="E92" s="102">
        <f>IF('Участки тепловых сетей'!F92="Подземная канальная или подвальная",2,IF('Участки тепловых сетей'!F92="Подземная бесканальная",2,IF('Участки тепловых сетей'!F92="Надземная",1,0)))</f>
        <v>2</v>
      </c>
      <c r="F92" s="102">
        <f t="shared" si="16"/>
        <v>0.05</v>
      </c>
      <c r="G92" s="102">
        <f ca="1">IF(B92=0,0,(YEAR(TODAY())-'Участки тепловых сетей'!E92)*0.85)</f>
        <v>42.5</v>
      </c>
      <c r="H92" s="102">
        <f>IF(B92=0,0,'Участки тепловых сетей'!H92/1000)</f>
        <v>3.1E-2</v>
      </c>
      <c r="I92" s="108">
        <f>IF(B92=0,0,'Участки тепловых сетей'!G92/1000)</f>
        <v>0.125</v>
      </c>
      <c r="J92" s="102">
        <f t="shared" si="17"/>
        <v>3.1E-2</v>
      </c>
      <c r="K92" s="109">
        <f t="shared" ca="1" si="18"/>
        <v>4.1864487440636324</v>
      </c>
      <c r="L92" s="109">
        <f t="shared" ca="1" si="19"/>
        <v>0.15583349646128003</v>
      </c>
      <c r="M92" s="109">
        <f t="shared" ca="1" si="20"/>
        <v>5.0268869826219369</v>
      </c>
      <c r="N92" s="108">
        <f t="shared" si="21"/>
        <v>7.9093107665542011</v>
      </c>
      <c r="O92" s="111">
        <f t="shared" si="22"/>
        <v>0.12643326700837976</v>
      </c>
      <c r="P92" s="111">
        <f>_xlfn.MAXIFS($R$4:$R$13,$B$4:$B$13,B92)</f>
        <v>0</v>
      </c>
      <c r="Q92" s="112">
        <f t="shared" ca="1" si="23"/>
        <v>0.85570165586397484</v>
      </c>
      <c r="R92" s="112">
        <f ca="1">IF(B91=0,0,IF(B92=B91,R91+L92/O92,L92/O92+1))</f>
        <v>54.247543989909751</v>
      </c>
    </row>
    <row r="93" spans="1:18" x14ac:dyDescent="0.25">
      <c r="A93" s="102">
        <v>90</v>
      </c>
      <c r="B93" s="102" t="str">
        <f>'Участки тепловых сетей'!B93</f>
        <v>Котельная №1 с. Дивеево</v>
      </c>
      <c r="C93" s="102" t="str">
        <f>'Участки тепловых сетей'!C93</f>
        <v>Т51</v>
      </c>
      <c r="D93" s="102" t="str">
        <f>'Участки тепловых сетей'!D93</f>
        <v>Т4</v>
      </c>
      <c r="E93" s="102">
        <f>IF('Участки тепловых сетей'!F93="Подземная канальная или подвальная",2,IF('Участки тепловых сетей'!F93="Подземная бесканальная",2,IF('Участки тепловых сетей'!F93="Надземная",1,0)))</f>
        <v>2</v>
      </c>
      <c r="F93" s="102">
        <f t="shared" si="16"/>
        <v>0.05</v>
      </c>
      <c r="G93" s="102">
        <f ca="1">IF(B93=0,0,(YEAR(TODAY())-'Участки тепловых сетей'!E93)*0.85)</f>
        <v>42.5</v>
      </c>
      <c r="H93" s="102">
        <f>IF(B93=0,0,'Участки тепловых сетей'!H93/1000)</f>
        <v>4.0000000000000001E-3</v>
      </c>
      <c r="I93" s="108">
        <f>IF(B93=0,0,'Участки тепловых сетей'!G93/1000)</f>
        <v>0.125</v>
      </c>
      <c r="J93" s="102">
        <f t="shared" si="17"/>
        <v>4.0000000000000001E-3</v>
      </c>
      <c r="K93" s="109">
        <f t="shared" ca="1" si="18"/>
        <v>4.1864487440636324</v>
      </c>
      <c r="L93" s="109">
        <f t="shared" ca="1" si="19"/>
        <v>2.0107547930487749E-2</v>
      </c>
      <c r="M93" s="109">
        <f t="shared" ca="1" si="20"/>
        <v>5.0268869826219369</v>
      </c>
      <c r="N93" s="108">
        <f t="shared" si="21"/>
        <v>7.9214924305987608</v>
      </c>
      <c r="O93" s="111">
        <f t="shared" si="22"/>
        <v>0.12623883804234262</v>
      </c>
      <c r="P93" s="111">
        <f>_xlfn.MAXIFS($R$4:$R$13,$B$4:$B$13,B93)</f>
        <v>0</v>
      </c>
      <c r="Q93" s="112">
        <f t="shared" ca="1" si="23"/>
        <v>0.98009326063653324</v>
      </c>
      <c r="R93" s="112">
        <f ca="1">IF(B92=0,0,IF(B93=B92,R92+L93/O93,L93/O93+1))</f>
        <v>54.406825778639011</v>
      </c>
    </row>
    <row r="94" spans="1:18" x14ac:dyDescent="0.25">
      <c r="A94" s="102">
        <v>91</v>
      </c>
      <c r="B94" s="102" t="str">
        <f>'Участки тепловых сетей'!B94</f>
        <v>Котельная №1 с. Дивеево</v>
      </c>
      <c r="C94" s="102" t="str">
        <f>'Участки тепловых сетей'!C94</f>
        <v>ТК10</v>
      </c>
      <c r="D94" s="102" t="str">
        <f>'Участки тепловых сетей'!D94</f>
        <v>ул. Южная, 15</v>
      </c>
      <c r="E94" s="102">
        <f>IF('Участки тепловых сетей'!F94="Подземная канальная или подвальная",2,IF('Участки тепловых сетей'!F94="Подземная бесканальная",2,IF('Участки тепловых сетей'!F94="Надземная",1,0)))</f>
        <v>2</v>
      </c>
      <c r="F94" s="102">
        <f t="shared" si="16"/>
        <v>0.05</v>
      </c>
      <c r="G94" s="102">
        <f ca="1">IF(B94=0,0,(YEAR(TODAY())-'Участки тепловых сетей'!E94)*0.85)</f>
        <v>5.0999999999999996</v>
      </c>
      <c r="H94" s="102">
        <f>IF(B94=0,0,'Участки тепловых сетей'!H94/1000)</f>
        <v>5.0999999999999997E-2</v>
      </c>
      <c r="I94" s="108">
        <f>IF(B94=0,0,'Участки тепловых сетей'!G94/1000)</f>
        <v>0.125</v>
      </c>
      <c r="J94" s="102">
        <f t="shared" si="17"/>
        <v>5.0999999999999997E-2</v>
      </c>
      <c r="K94" s="109">
        <f t="shared" ca="1" si="18"/>
        <v>1</v>
      </c>
      <c r="L94" s="109">
        <f t="shared" ca="1" si="19"/>
        <v>2.5500000000000002E-3</v>
      </c>
      <c r="M94" s="109">
        <f t="shared" ca="1" si="20"/>
        <v>0.05</v>
      </c>
      <c r="N94" s="108">
        <f t="shared" si="21"/>
        <v>7.9002873117063812</v>
      </c>
      <c r="O94" s="111">
        <f t="shared" si="22"/>
        <v>0.12657767503192366</v>
      </c>
      <c r="P94" s="111">
        <f>_xlfn.MAXIFS($R$4:$R$13,$B$4:$B$13,B94)</f>
        <v>0</v>
      </c>
      <c r="Q94" s="112">
        <f t="shared" ca="1" si="23"/>
        <v>0.99745324848819839</v>
      </c>
      <c r="R94" s="112">
        <f ca="1">IF(B93=0,0,IF(B94=B93,R93+L94/O94,L94/O94+1))</f>
        <v>54.42697151128386</v>
      </c>
    </row>
    <row r="95" spans="1:18" x14ac:dyDescent="0.25">
      <c r="A95" s="102">
        <v>92</v>
      </c>
      <c r="B95" s="102" t="str">
        <f>'Участки тепловых сетей'!B95</f>
        <v>Котельная №1 с. Дивеево</v>
      </c>
      <c r="C95" s="102" t="str">
        <f>'Участки тепловых сетей'!C95</f>
        <v>ТК9</v>
      </c>
      <c r="D95" s="102" t="str">
        <f>'Участки тепловых сетей'!D95</f>
        <v>ТК11</v>
      </c>
      <c r="E95" s="102">
        <f>IF('Участки тепловых сетей'!F95="Подземная канальная или подвальная",2,IF('Участки тепловых сетей'!F95="Подземная бесканальная",2,IF('Участки тепловых сетей'!F95="Надземная",1,0)))</f>
        <v>2</v>
      </c>
      <c r="F95" s="102">
        <f t="shared" si="16"/>
        <v>0.05</v>
      </c>
      <c r="G95" s="102">
        <f ca="1">IF(B95=0,0,(YEAR(TODAY())-'Участки тепловых сетей'!E95)*0.85)</f>
        <v>5.0999999999999996</v>
      </c>
      <c r="H95" s="102">
        <f>IF(B95=0,0,'Участки тепловых сетей'!H95/1000)</f>
        <v>9.1999999999999998E-2</v>
      </c>
      <c r="I95" s="108">
        <f>IF(B95=0,0,'Участки тепловых сетей'!G95/1000)</f>
        <v>0.125</v>
      </c>
      <c r="J95" s="102">
        <f t="shared" si="17"/>
        <v>9.1999999999999998E-2</v>
      </c>
      <c r="K95" s="109">
        <f t="shared" ca="1" si="18"/>
        <v>1</v>
      </c>
      <c r="L95" s="109">
        <f t="shared" ca="1" si="19"/>
        <v>4.5999999999999999E-3</v>
      </c>
      <c r="M95" s="109">
        <f t="shared" ca="1" si="20"/>
        <v>0.05</v>
      </c>
      <c r="N95" s="108">
        <f t="shared" si="21"/>
        <v>7.8817892292683505</v>
      </c>
      <c r="O95" s="111">
        <f t="shared" si="22"/>
        <v>0.12687474517671515</v>
      </c>
      <c r="P95" s="111">
        <f>_xlfn.MAXIFS($R$4:$R$13,$B$4:$B$13,B95)</f>
        <v>0</v>
      </c>
      <c r="Q95" s="112">
        <f t="shared" ca="1" si="23"/>
        <v>0.99541056379597226</v>
      </c>
      <c r="R95" s="112">
        <f ca="1">IF(B94=0,0,IF(B95=B94,R94+L95/O95,L95/O95+1))</f>
        <v>54.463227741738493</v>
      </c>
    </row>
    <row r="96" spans="1:18" x14ac:dyDescent="0.25">
      <c r="A96" s="102">
        <v>93</v>
      </c>
      <c r="B96" s="102" t="str">
        <f>'Участки тепловых сетей'!B96</f>
        <v>Котельная №1 с. Дивеево</v>
      </c>
      <c r="C96" s="102" t="str">
        <f>'Участки тепловых сетей'!C96</f>
        <v>Т7</v>
      </c>
      <c r="D96" s="102" t="str">
        <f>'Участки тепловых сетей'!D96</f>
        <v>Т35.1</v>
      </c>
      <c r="E96" s="102">
        <f>IF('Участки тепловых сетей'!F96="Подземная канальная или подвальная",2,IF('Участки тепловых сетей'!F96="Подземная бесканальная",2,IF('Участки тепловых сетей'!F96="Надземная",1,0)))</f>
        <v>1</v>
      </c>
      <c r="F96" s="102">
        <f t="shared" si="16"/>
        <v>0.05</v>
      </c>
      <c r="G96" s="102">
        <f ca="1">IF(B96=0,0,(YEAR(TODAY())-'Участки тепловых сетей'!E96)*0.85)</f>
        <v>42.5</v>
      </c>
      <c r="H96" s="102">
        <f>IF(B96=0,0,'Участки тепловых сетей'!H96/1000)</f>
        <v>0.03</v>
      </c>
      <c r="I96" s="108">
        <f>IF(B96=0,0,'Участки тепловых сетей'!G96/1000)</f>
        <v>0.1</v>
      </c>
      <c r="J96" s="102">
        <f t="shared" si="17"/>
        <v>0.03</v>
      </c>
      <c r="K96" s="109">
        <f t="shared" ca="1" si="18"/>
        <v>4.1864487440636324</v>
      </c>
      <c r="L96" s="109">
        <f t="shared" ca="1" si="19"/>
        <v>0.15080660947865809</v>
      </c>
      <c r="M96" s="109">
        <f t="shared" ca="1" si="20"/>
        <v>5.0268869826219369</v>
      </c>
      <c r="N96" s="108">
        <f t="shared" si="21"/>
        <v>6.7352278632011053</v>
      </c>
      <c r="O96" s="111">
        <f t="shared" si="22"/>
        <v>0.14847307623601647</v>
      </c>
      <c r="P96" s="111">
        <f>_xlfn.MAXIFS($R$4:$R$13,$B$4:$B$13,B96)</f>
        <v>0</v>
      </c>
      <c r="Q96" s="112">
        <f t="shared" ca="1" si="23"/>
        <v>0.86001400113406667</v>
      </c>
      <c r="R96" s="112">
        <f ca="1">IF(B95=0,0,IF(B96=B95,R95+L96/O96,L96/O96+1))</f>
        <v>55.47894461985404</v>
      </c>
    </row>
    <row r="97" spans="1:18" x14ac:dyDescent="0.25">
      <c r="A97" s="102">
        <v>94</v>
      </c>
      <c r="B97" s="102" t="str">
        <f>'Участки тепловых сетей'!B97</f>
        <v>Котельная №1 с. Дивеево</v>
      </c>
      <c r="C97" s="102" t="str">
        <f>'Участки тепловых сетей'!C97</f>
        <v>Т35.2</v>
      </c>
      <c r="D97" s="102" t="str">
        <f>'Участки тепловых сетей'!D97</f>
        <v>Т35.3</v>
      </c>
      <c r="E97" s="102">
        <f>IF('Участки тепловых сетей'!F97="Подземная канальная или подвальная",2,IF('Участки тепловых сетей'!F97="Подземная бесканальная",2,IF('Участки тепловых сетей'!F97="Надземная",1,0)))</f>
        <v>1</v>
      </c>
      <c r="F97" s="102">
        <f t="shared" si="16"/>
        <v>0.05</v>
      </c>
      <c r="G97" s="102">
        <f ca="1">IF(B97=0,0,(YEAR(TODAY())-'Участки тепловых сетей'!E97)*0.85)</f>
        <v>42.5</v>
      </c>
      <c r="H97" s="102">
        <f>IF(B97=0,0,'Участки тепловых сетей'!H97/1000)</f>
        <v>0.04</v>
      </c>
      <c r="I97" s="108">
        <f>IF(B97=0,0,'Участки тепловых сетей'!G97/1000)</f>
        <v>0.1</v>
      </c>
      <c r="J97" s="102">
        <f t="shared" si="17"/>
        <v>0.04</v>
      </c>
      <c r="K97" s="109">
        <f t="shared" ca="1" si="18"/>
        <v>4.1864487440636324</v>
      </c>
      <c r="L97" s="109">
        <f t="shared" ca="1" si="19"/>
        <v>0.20107547930487749</v>
      </c>
      <c r="M97" s="109">
        <f t="shared" ca="1" si="20"/>
        <v>5.0268869826219369</v>
      </c>
      <c r="N97" s="108">
        <f t="shared" si="21"/>
        <v>6.7317760217609228</v>
      </c>
      <c r="O97" s="111">
        <f t="shared" si="22"/>
        <v>0.14854920852497649</v>
      </c>
      <c r="P97" s="111">
        <f>_xlfn.MAXIFS($R$4:$R$13,$B$4:$B$13,B97)</f>
        <v>0</v>
      </c>
      <c r="Q97" s="112">
        <f t="shared" ca="1" si="23"/>
        <v>0.81785069842189129</v>
      </c>
      <c r="R97" s="112">
        <f ca="1">IF(B96=0,0,IF(B97=B96,R96+L97/O97,L97/O97+1))</f>
        <v>56.832539710002699</v>
      </c>
    </row>
    <row r="98" spans="1:18" x14ac:dyDescent="0.25">
      <c r="A98" s="102">
        <v>95</v>
      </c>
      <c r="B98" s="102" t="str">
        <f>'Участки тепловых сетей'!B98</f>
        <v>Котельная №1 с. Дивеево</v>
      </c>
      <c r="C98" s="102" t="str">
        <f>'Участки тепловых сетей'!C98</f>
        <v>Т35.1</v>
      </c>
      <c r="D98" s="102" t="str">
        <f>'Участки тепловых сетей'!D98</f>
        <v>Т35.2</v>
      </c>
      <c r="E98" s="102">
        <f>IF('Участки тепловых сетей'!F98="Подземная канальная или подвальная",2,IF('Участки тепловых сетей'!F98="Подземная бесканальная",2,IF('Участки тепловых сетей'!F98="Надземная",1,0)))</f>
        <v>2</v>
      </c>
      <c r="F98" s="102">
        <f t="shared" si="16"/>
        <v>0.05</v>
      </c>
      <c r="G98" s="102">
        <f ca="1">IF(B98=0,0,(YEAR(TODAY())-'Участки тепловых сетей'!E98)*0.85)</f>
        <v>42.5</v>
      </c>
      <c r="H98" s="102">
        <f>IF(B98=0,0,'Участки тепловых сетей'!H98/1000)</f>
        <v>0.03</v>
      </c>
      <c r="I98" s="108">
        <f>IF(B98=0,0,'Участки тепловых сетей'!G98/1000)</f>
        <v>0.1</v>
      </c>
      <c r="J98" s="102">
        <f t="shared" si="17"/>
        <v>0.03</v>
      </c>
      <c r="K98" s="109">
        <f t="shared" ca="1" si="18"/>
        <v>4.1864487440636324</v>
      </c>
      <c r="L98" s="109">
        <f t="shared" ca="1" si="19"/>
        <v>0.15080660947865809</v>
      </c>
      <c r="M98" s="109">
        <f t="shared" ca="1" si="20"/>
        <v>5.0268869826219369</v>
      </c>
      <c r="N98" s="108">
        <f t="shared" si="21"/>
        <v>6.7352278632011053</v>
      </c>
      <c r="O98" s="111">
        <f t="shared" si="22"/>
        <v>0.14847307623601647</v>
      </c>
      <c r="P98" s="111">
        <f>_xlfn.MAXIFS($R$4:$R$13,$B$4:$B$13,B98)</f>
        <v>0</v>
      </c>
      <c r="Q98" s="112">
        <f t="shared" ca="1" si="23"/>
        <v>0.86001400113406667</v>
      </c>
      <c r="R98" s="112">
        <f ca="1">IF(B97=0,0,IF(B98=B97,R97+L98/O98,L98/O98+1))</f>
        <v>57.848256588118247</v>
      </c>
    </row>
    <row r="99" spans="1:18" x14ac:dyDescent="0.25">
      <c r="A99" s="102">
        <v>96</v>
      </c>
      <c r="B99" s="102" t="str">
        <f>'Участки тепловых сетей'!B99</f>
        <v>Котельная №1 с. Дивеево</v>
      </c>
      <c r="C99" s="102" t="str">
        <f>'Участки тепловых сетей'!C99</f>
        <v>Т35.3</v>
      </c>
      <c r="D99" s="102" t="str">
        <f>'Участки тепловых сетей'!D99</f>
        <v>Т36</v>
      </c>
      <c r="E99" s="102">
        <f>IF('Участки тепловых сетей'!F99="Подземная канальная или подвальная",2,IF('Участки тепловых сетей'!F99="Подземная бесканальная",2,IF('Участки тепловых сетей'!F99="Надземная",1,0)))</f>
        <v>2</v>
      </c>
      <c r="F99" s="102">
        <f t="shared" si="16"/>
        <v>0.05</v>
      </c>
      <c r="G99" s="102">
        <f ca="1">IF(B99=0,0,(YEAR(TODAY())-'Участки тепловых сетей'!E99)*0.85)</f>
        <v>42.5</v>
      </c>
      <c r="H99" s="102">
        <f>IF(B99=0,0,'Участки тепловых сетей'!H99/1000)</f>
        <v>0.01</v>
      </c>
      <c r="I99" s="108">
        <f>IF(B99=0,0,'Участки тепловых сетей'!G99/1000)</f>
        <v>0.1</v>
      </c>
      <c r="J99" s="102">
        <f t="shared" si="17"/>
        <v>0.01</v>
      </c>
      <c r="K99" s="109">
        <f t="shared" ca="1" si="18"/>
        <v>4.1864487440636324</v>
      </c>
      <c r="L99" s="109">
        <f t="shared" ca="1" si="19"/>
        <v>5.0268869826219371E-2</v>
      </c>
      <c r="M99" s="109">
        <f t="shared" ca="1" si="20"/>
        <v>5.0268869826219369</v>
      </c>
      <c r="N99" s="108">
        <f t="shared" si="21"/>
        <v>6.7421315460814695</v>
      </c>
      <c r="O99" s="111">
        <f t="shared" si="22"/>
        <v>0.14832104552768635</v>
      </c>
      <c r="P99" s="111">
        <f>_xlfn.MAXIFS($R$4:$R$13,$B$4:$B$13,B99)</f>
        <v>0</v>
      </c>
      <c r="Q99" s="112">
        <f t="shared" ca="1" si="23"/>
        <v>0.95097370199022779</v>
      </c>
      <c r="R99" s="112">
        <f ca="1">IF(B98=0,0,IF(B99=B98,R98+L99/O99,L99/O99+1))</f>
        <v>58.187175921159465</v>
      </c>
    </row>
    <row r="100" spans="1:18" x14ac:dyDescent="0.25">
      <c r="A100" s="102">
        <v>97</v>
      </c>
      <c r="B100" s="102" t="str">
        <f>'Участки тепловых сетей'!B100</f>
        <v>Котельная №1 с. Дивеево</v>
      </c>
      <c r="C100" s="102" t="str">
        <f>'Участки тепловых сетей'!C100</f>
        <v>Т36</v>
      </c>
      <c r="D100" s="102" t="str">
        <f>'Участки тепловых сетей'!D100</f>
        <v xml:space="preserve">ул. Южная, 5А </v>
      </c>
      <c r="E100" s="102">
        <f>IF('Участки тепловых сетей'!F100="Подземная канальная или подвальная",2,IF('Участки тепловых сетей'!F100="Подземная бесканальная",2,IF('Участки тепловых сетей'!F100="Надземная",1,0)))</f>
        <v>2</v>
      </c>
      <c r="F100" s="102">
        <f t="shared" si="16"/>
        <v>0.05</v>
      </c>
      <c r="G100" s="102">
        <f ca="1">IF(B100=0,0,(YEAR(TODAY())-'Участки тепловых сетей'!E100)*0.85)</f>
        <v>31.45</v>
      </c>
      <c r="H100" s="102">
        <f>IF(B100=0,0,'Участки тепловых сетей'!H100/1000)</f>
        <v>0.03</v>
      </c>
      <c r="I100" s="108">
        <f>IF(B100=0,0,'Участки тепловых сетей'!G100/1000)</f>
        <v>0.1</v>
      </c>
      <c r="J100" s="102">
        <f t="shared" si="17"/>
        <v>0.03</v>
      </c>
      <c r="K100" s="109">
        <f t="shared" ca="1" si="18"/>
        <v>2.4093399237801809</v>
      </c>
      <c r="L100" s="109">
        <f t="shared" ca="1" si="19"/>
        <v>7.5406347944530364E-3</v>
      </c>
      <c r="M100" s="109">
        <f t="shared" ca="1" si="20"/>
        <v>0.25135449314843455</v>
      </c>
      <c r="N100" s="108">
        <f t="shared" si="21"/>
        <v>6.7352278632011053</v>
      </c>
      <c r="O100" s="111">
        <f t="shared" si="22"/>
        <v>0.14847307623601647</v>
      </c>
      <c r="P100" s="111">
        <f>_xlfn.MAXIFS($R$4:$R$13,$B$4:$B$13,B100)</f>
        <v>0</v>
      </c>
      <c r="Q100" s="112">
        <f t="shared" ca="1" si="23"/>
        <v>0.9924877244650554</v>
      </c>
      <c r="R100" s="112">
        <f ca="1">IF(B99=0,0,IF(B100=B99,R99+L100/O100,L100/O100+1))</f>
        <v>58.237963814733291</v>
      </c>
    </row>
    <row r="101" spans="1:18" x14ac:dyDescent="0.25">
      <c r="A101" s="102">
        <v>98</v>
      </c>
      <c r="B101" s="102" t="str">
        <f>'Участки тепловых сетей'!B101</f>
        <v>Котельная №1 с. Дивеево</v>
      </c>
      <c r="C101" s="102" t="str">
        <f>'Участки тепловых сетей'!C101</f>
        <v>Т36</v>
      </c>
      <c r="D101" s="102" t="str">
        <f>'Участки тепловых сетей'!D101</f>
        <v>Т36А</v>
      </c>
      <c r="E101" s="102">
        <f>IF('Участки тепловых сетей'!F101="Подземная канальная или подвальная",2,IF('Участки тепловых сетей'!F101="Подземная бесканальная",2,IF('Участки тепловых сетей'!F101="Надземная",1,0)))</f>
        <v>2</v>
      </c>
      <c r="F101" s="102">
        <f t="shared" si="16"/>
        <v>0.05</v>
      </c>
      <c r="G101" s="102">
        <f ca="1">IF(B101=0,0,(YEAR(TODAY())-'Участки тепловых сетей'!E101)*0.85)</f>
        <v>42.5</v>
      </c>
      <c r="H101" s="102">
        <f>IF(B101=0,0,'Участки тепловых сетей'!H101/1000)</f>
        <v>3.2000000000000001E-2</v>
      </c>
      <c r="I101" s="108">
        <f>IF(B101=0,0,'Участки тепловых сетей'!G101/1000)</f>
        <v>0.1</v>
      </c>
      <c r="J101" s="102">
        <f t="shared" si="17"/>
        <v>3.2000000000000001E-2</v>
      </c>
      <c r="K101" s="109">
        <f t="shared" ca="1" si="18"/>
        <v>4.1864487440636324</v>
      </c>
      <c r="L101" s="109">
        <f t="shared" ca="1" si="19"/>
        <v>0.16086038344390199</v>
      </c>
      <c r="M101" s="109">
        <f t="shared" ca="1" si="20"/>
        <v>5.0268869826219369</v>
      </c>
      <c r="N101" s="108">
        <f t="shared" si="21"/>
        <v>6.7345374949130692</v>
      </c>
      <c r="O101" s="111">
        <f t="shared" si="22"/>
        <v>0.1484882964502536</v>
      </c>
      <c r="P101" s="111">
        <f>_xlfn.MAXIFS($R$4:$R$13,$B$4:$B$13,B101)</f>
        <v>0</v>
      </c>
      <c r="Q101" s="112">
        <f t="shared" ca="1" si="23"/>
        <v>0.85141093387176447</v>
      </c>
      <c r="R101" s="112">
        <f ca="1">IF(B100=0,0,IF(B101=B100,R100+L101/O101,L101/O101+1))</f>
        <v>59.321284098482344</v>
      </c>
    </row>
    <row r="102" spans="1:18" x14ac:dyDescent="0.25">
      <c r="A102" s="102">
        <v>99</v>
      </c>
      <c r="B102" s="102" t="str">
        <f>'Участки тепловых сетей'!B102</f>
        <v>Котельная №1 с. Дивеево</v>
      </c>
      <c r="C102" s="102" t="str">
        <f>'Участки тепловых сетей'!C102</f>
        <v>Т13</v>
      </c>
      <c r="D102" s="102" t="str">
        <f>'Участки тепловых сетей'!D102</f>
        <v>Т14</v>
      </c>
      <c r="E102" s="102">
        <f>IF('Участки тепловых сетей'!F102="Подземная канальная или подвальная",2,IF('Участки тепловых сетей'!F102="Подземная бесканальная",2,IF('Участки тепловых сетей'!F102="Надземная",1,0)))</f>
        <v>2</v>
      </c>
      <c r="F102" s="102">
        <f t="shared" si="16"/>
        <v>0.05</v>
      </c>
      <c r="G102" s="102">
        <f ca="1">IF(B102=0,0,(YEAR(TODAY())-'Участки тепловых сетей'!E102)*0.85)</f>
        <v>42.5</v>
      </c>
      <c r="H102" s="102">
        <f>IF(B102=0,0,'Участки тепловых сетей'!H102/1000)</f>
        <v>3.3000000000000002E-2</v>
      </c>
      <c r="I102" s="108">
        <f>IF(B102=0,0,'Участки тепловых сетей'!G102/1000)</f>
        <v>0.1</v>
      </c>
      <c r="J102" s="102">
        <f t="shared" si="17"/>
        <v>3.3000000000000002E-2</v>
      </c>
      <c r="K102" s="109">
        <f t="shared" ca="1" si="18"/>
        <v>4.1864487440636324</v>
      </c>
      <c r="L102" s="109">
        <f t="shared" ca="1" si="19"/>
        <v>0.16588727042652393</v>
      </c>
      <c r="M102" s="109">
        <f t="shared" ca="1" si="20"/>
        <v>5.0268869826219369</v>
      </c>
      <c r="N102" s="108">
        <f t="shared" si="21"/>
        <v>6.7341923107690507</v>
      </c>
      <c r="O102" s="111">
        <f t="shared" si="22"/>
        <v>0.14849590772761864</v>
      </c>
      <c r="P102" s="111">
        <f>_xlfn.MAXIFS($R$4:$R$13,$B$4:$B$13,B102)</f>
        <v>0</v>
      </c>
      <c r="Q102" s="112">
        <f t="shared" ca="1" si="23"/>
        <v>0.84714172673241006</v>
      </c>
      <c r="R102" s="112">
        <f ca="1">IF(B101=0,0,IF(B102=B101,R101+L102/O102,L102/O102+1))</f>
        <v>60.438400879443108</v>
      </c>
    </row>
    <row r="103" spans="1:18" x14ac:dyDescent="0.25">
      <c r="A103" s="102">
        <v>100</v>
      </c>
      <c r="B103" s="102" t="str">
        <f>'Участки тепловых сетей'!B103</f>
        <v>Котельная №1 с. Дивеево</v>
      </c>
      <c r="C103" s="102" t="str">
        <f>'Участки тепловых сетей'!C103</f>
        <v>Т63</v>
      </c>
      <c r="D103" s="102" t="str">
        <f>'Участки тепловых сетей'!D103</f>
        <v>Т70</v>
      </c>
      <c r="E103" s="102">
        <f>IF('Участки тепловых сетей'!F103="Подземная канальная или подвальная",2,IF('Участки тепловых сетей'!F103="Подземная бесканальная",2,IF('Участки тепловых сетей'!F103="Надземная",1,0)))</f>
        <v>2</v>
      </c>
      <c r="F103" s="102">
        <f t="shared" si="16"/>
        <v>0.05</v>
      </c>
      <c r="G103" s="102">
        <f ca="1">IF(B103=0,0,(YEAR(TODAY())-'Участки тепловых сетей'!E103)*0.85)</f>
        <v>42.5</v>
      </c>
      <c r="H103" s="102">
        <f>IF(B103=0,0,'Участки тепловых сетей'!H103/1000)</f>
        <v>0.222</v>
      </c>
      <c r="I103" s="108">
        <f>IF(B103=0,0,'Участки тепловых сетей'!G103/1000)</f>
        <v>0.1</v>
      </c>
      <c r="J103" s="102">
        <f t="shared" si="17"/>
        <v>0.222</v>
      </c>
      <c r="K103" s="109">
        <f t="shared" ca="1" si="18"/>
        <v>4.1864487440636324</v>
      </c>
      <c r="L103" s="109">
        <f t="shared" ca="1" si="19"/>
        <v>1.11596891014207</v>
      </c>
      <c r="M103" s="109">
        <f t="shared" ca="1" si="20"/>
        <v>5.0268869826219369</v>
      </c>
      <c r="N103" s="108">
        <f t="shared" si="21"/>
        <v>6.6689525075496059</v>
      </c>
      <c r="O103" s="111">
        <f t="shared" si="22"/>
        <v>0.14994858620869578</v>
      </c>
      <c r="P103" s="111">
        <f>_xlfn.MAXIFS($R$4:$R$13,$B$4:$B$13,B103)</f>
        <v>0</v>
      </c>
      <c r="Q103" s="112">
        <f t="shared" ca="1" si="23"/>
        <v>0.32759771233170121</v>
      </c>
      <c r="R103" s="112">
        <f ca="1">IF(B102=0,0,IF(B103=B102,R102+L103/O103,L103/O103+1))</f>
        <v>67.880744541082464</v>
      </c>
    </row>
    <row r="104" spans="1:18" x14ac:dyDescent="0.25">
      <c r="A104" s="102">
        <v>101</v>
      </c>
      <c r="B104" s="102" t="str">
        <f>'Участки тепловых сетей'!B104</f>
        <v>Котельная №1 с. Дивеево</v>
      </c>
      <c r="C104" s="102" t="str">
        <f>'Участки тепловых сетей'!C104</f>
        <v>Т70</v>
      </c>
      <c r="D104" s="102" t="str">
        <f>'Участки тепловых сетей'!D104</f>
        <v>Т73</v>
      </c>
      <c r="E104" s="102">
        <f>IF('Участки тепловых сетей'!F104="Подземная канальная или подвальная",2,IF('Участки тепловых сетей'!F104="Подземная бесканальная",2,IF('Участки тепловых сетей'!F104="Надземная",1,0)))</f>
        <v>2</v>
      </c>
      <c r="F104" s="102">
        <f t="shared" si="16"/>
        <v>0.05</v>
      </c>
      <c r="G104" s="102">
        <f ca="1">IF(B104=0,0,(YEAR(TODAY())-'Участки тепловых сетей'!E104)*0.85)</f>
        <v>42.5</v>
      </c>
      <c r="H104" s="102">
        <f>IF(B104=0,0,'Участки тепловых сетей'!H104/1000)</f>
        <v>5.0000000000000001E-3</v>
      </c>
      <c r="I104" s="108">
        <f>IF(B104=0,0,'Участки тепловых сетей'!G104/1000)</f>
        <v>0.1</v>
      </c>
      <c r="J104" s="102">
        <f t="shared" si="17"/>
        <v>5.0000000000000001E-3</v>
      </c>
      <c r="K104" s="109">
        <f t="shared" ca="1" si="18"/>
        <v>4.1864487440636324</v>
      </c>
      <c r="L104" s="109">
        <f t="shared" ca="1" si="19"/>
        <v>2.5134434913109686E-2</v>
      </c>
      <c r="M104" s="109">
        <f t="shared" ca="1" si="20"/>
        <v>5.0268869826219369</v>
      </c>
      <c r="N104" s="108">
        <f t="shared" si="21"/>
        <v>6.7438574668015612</v>
      </c>
      <c r="O104" s="111">
        <f t="shared" si="22"/>
        <v>0.14828308648614935</v>
      </c>
      <c r="P104" s="111">
        <f>_xlfn.MAXIFS($R$4:$R$13,$B$4:$B$13,B104)</f>
        <v>0</v>
      </c>
      <c r="Q104" s="112">
        <f t="shared" ca="1" si="23"/>
        <v>0.97517880513792332</v>
      </c>
      <c r="R104" s="112">
        <f ca="1">IF(B103=0,0,IF(B104=B103,R103+L104/O104,L104/O104+1))</f>
        <v>68.050247587645075</v>
      </c>
    </row>
    <row r="105" spans="1:18" x14ac:dyDescent="0.25">
      <c r="A105" s="102">
        <v>102</v>
      </c>
      <c r="B105" s="102" t="str">
        <f>'Участки тепловых сетей'!B105</f>
        <v>Котельная №1 с. Дивеево</v>
      </c>
      <c r="C105" s="102" t="str">
        <f>'Участки тепловых сетей'!C105</f>
        <v>Т73</v>
      </c>
      <c r="D105" s="102" t="str">
        <f>'Участки тепловых сетей'!D105</f>
        <v>Т74</v>
      </c>
      <c r="E105" s="102">
        <f>IF('Участки тепловых сетей'!F105="Подземная канальная или подвальная",2,IF('Участки тепловых сетей'!F105="Подземная бесканальная",2,IF('Участки тепловых сетей'!F105="Надземная",1,0)))</f>
        <v>2</v>
      </c>
      <c r="F105" s="102">
        <f t="shared" si="16"/>
        <v>0.05</v>
      </c>
      <c r="G105" s="102">
        <f ca="1">IF(B105=0,0,(YEAR(TODAY())-'Участки тепловых сетей'!E105)*0.85)</f>
        <v>42.5</v>
      </c>
      <c r="H105" s="102">
        <f>IF(B105=0,0,'Участки тепловых сетей'!H105/1000)</f>
        <v>3.2000000000000001E-2</v>
      </c>
      <c r="I105" s="108">
        <f>IF(B105=0,0,'Участки тепловых сетей'!G105/1000)</f>
        <v>0.1</v>
      </c>
      <c r="J105" s="102">
        <f t="shared" si="17"/>
        <v>3.2000000000000001E-2</v>
      </c>
      <c r="K105" s="109">
        <f t="shared" ca="1" si="18"/>
        <v>4.1864487440636324</v>
      </c>
      <c r="L105" s="109">
        <f t="shared" ca="1" si="19"/>
        <v>0.16086038344390199</v>
      </c>
      <c r="M105" s="109">
        <f t="shared" ca="1" si="20"/>
        <v>5.0268869826219369</v>
      </c>
      <c r="N105" s="108">
        <f t="shared" si="21"/>
        <v>6.7345374949130692</v>
      </c>
      <c r="O105" s="111">
        <f t="shared" si="22"/>
        <v>0.1484882964502536</v>
      </c>
      <c r="P105" s="111">
        <f>_xlfn.MAXIFS($R$4:$R$13,$B$4:$B$13,B105)</f>
        <v>0</v>
      </c>
      <c r="Q105" s="112">
        <f t="shared" ca="1" si="23"/>
        <v>0.85141093387176447</v>
      </c>
      <c r="R105" s="112">
        <f ca="1">IF(B104=0,0,IF(B105=B104,R104+L105/O105,L105/O105+1))</f>
        <v>69.133567871394121</v>
      </c>
    </row>
    <row r="106" spans="1:18" x14ac:dyDescent="0.25">
      <c r="A106" s="102">
        <v>103</v>
      </c>
      <c r="B106" s="102" t="str">
        <f>'Участки тепловых сетей'!B106</f>
        <v>Котельная №1 с. Дивеево</v>
      </c>
      <c r="C106" s="102" t="str">
        <f>'Участки тепловых сетей'!C106</f>
        <v>Т74</v>
      </c>
      <c r="D106" s="102" t="str">
        <f>'Участки тепловых сетей'!D106</f>
        <v>Т75</v>
      </c>
      <c r="E106" s="102">
        <f>IF('Участки тепловых сетей'!F106="Подземная канальная или подвальная",2,IF('Участки тепловых сетей'!F106="Подземная бесканальная",2,IF('Участки тепловых сетей'!F106="Надземная",1,0)))</f>
        <v>2</v>
      </c>
      <c r="F106" s="102">
        <f t="shared" si="16"/>
        <v>0.05</v>
      </c>
      <c r="G106" s="102">
        <f ca="1">IF(B106=0,0,(YEAR(TODAY())-'Участки тепловых сетей'!E106)*0.85)</f>
        <v>42.5</v>
      </c>
      <c r="H106" s="102">
        <f>IF(B106=0,0,'Участки тепловых сетей'!H106/1000)</f>
        <v>3.6999999999999998E-2</v>
      </c>
      <c r="I106" s="108">
        <f>IF(B106=0,0,'Участки тепловых сетей'!G106/1000)</f>
        <v>0.1</v>
      </c>
      <c r="J106" s="102">
        <f t="shared" si="17"/>
        <v>3.6999999999999998E-2</v>
      </c>
      <c r="K106" s="109">
        <f t="shared" ca="1" si="18"/>
        <v>4.1864487440636324</v>
      </c>
      <c r="L106" s="109">
        <f t="shared" ca="1" si="19"/>
        <v>0.18599481835701165</v>
      </c>
      <c r="M106" s="109">
        <f t="shared" ca="1" si="20"/>
        <v>5.0268869826219369</v>
      </c>
      <c r="N106" s="108">
        <f t="shared" si="21"/>
        <v>6.7328115741929766</v>
      </c>
      <c r="O106" s="111">
        <f t="shared" si="22"/>
        <v>0.14852636064152208</v>
      </c>
      <c r="P106" s="111">
        <f>_xlfn.MAXIFS($R$4:$R$13,$B$4:$B$13,B106)</f>
        <v>0</v>
      </c>
      <c r="Q106" s="112">
        <f t="shared" ca="1" si="23"/>
        <v>0.83027789717443079</v>
      </c>
      <c r="R106" s="112">
        <f ca="1">IF(B105=0,0,IF(B106=B105,R105+L106/O106,L106/O106+1))</f>
        <v>70.385835937168125</v>
      </c>
    </row>
    <row r="107" spans="1:18" x14ac:dyDescent="0.25">
      <c r="A107" s="102">
        <v>104</v>
      </c>
      <c r="B107" s="102" t="str">
        <f>'Участки тепловых сетей'!B107</f>
        <v>Котельная №1 с. Дивеево</v>
      </c>
      <c r="C107" s="102" t="str">
        <f>'Участки тепловых сетей'!C107</f>
        <v>Т75</v>
      </c>
      <c r="D107" s="102" t="str">
        <f>'Участки тепловых сетей'!D107</f>
        <v xml:space="preserve">ул. Космонавтов, 1А </v>
      </c>
      <c r="E107" s="102">
        <f>IF('Участки тепловых сетей'!F107="Подземная канальная или подвальная",2,IF('Участки тепловых сетей'!F107="Подземная бесканальная",2,IF('Участки тепловых сетей'!F107="Надземная",1,0)))</f>
        <v>2</v>
      </c>
      <c r="F107" s="102">
        <f t="shared" si="16"/>
        <v>0.05</v>
      </c>
      <c r="G107" s="102">
        <f ca="1">IF(B107=0,0,(YEAR(TODAY())-'Участки тепловых сетей'!E107)*0.85)</f>
        <v>42.5</v>
      </c>
      <c r="H107" s="102">
        <f>IF(B107=0,0,'Участки тепловых сетей'!H107/1000)</f>
        <v>1.4E-2</v>
      </c>
      <c r="I107" s="108">
        <f>IF(B107=0,0,'Участки тепловых сетей'!G107/1000)</f>
        <v>0.1</v>
      </c>
      <c r="J107" s="102">
        <f t="shared" si="17"/>
        <v>1.4E-2</v>
      </c>
      <c r="K107" s="109">
        <f t="shared" ca="1" si="18"/>
        <v>4.1864487440636324</v>
      </c>
      <c r="L107" s="109">
        <f t="shared" ca="1" si="19"/>
        <v>7.0376417756707124E-2</v>
      </c>
      <c r="M107" s="109">
        <f t="shared" ca="1" si="20"/>
        <v>5.0268869826219369</v>
      </c>
      <c r="N107" s="108">
        <f t="shared" si="21"/>
        <v>6.7407508095053963</v>
      </c>
      <c r="O107" s="111">
        <f t="shared" si="22"/>
        <v>0.14835142675647658</v>
      </c>
      <c r="P107" s="111">
        <f>_xlfn.MAXIFS($R$4:$R$13,$B$4:$B$13,B107)</f>
        <v>0</v>
      </c>
      <c r="Q107" s="112">
        <f t="shared" ca="1" si="23"/>
        <v>0.93204291636319714</v>
      </c>
      <c r="R107" s="112">
        <f ca="1">IF(B106=0,0,IF(B107=B106,R106+L107/O107,L107/O107+1))</f>
        <v>70.860225832131732</v>
      </c>
    </row>
    <row r="108" spans="1:18" x14ac:dyDescent="0.25">
      <c r="A108" s="102">
        <v>105</v>
      </c>
      <c r="B108" s="102" t="str">
        <f>'Участки тепловых сетей'!B108</f>
        <v>Котельная №1 с. Дивеево</v>
      </c>
      <c r="C108" s="102" t="str">
        <f>'Участки тепловых сетей'!C108</f>
        <v>ТК5</v>
      </c>
      <c r="D108" s="102" t="str">
        <f>'Участки тепловых сетей'!D108</f>
        <v>ТК8</v>
      </c>
      <c r="E108" s="102">
        <f>IF('Участки тепловых сетей'!F108="Подземная канальная или подвальная",2,IF('Участки тепловых сетей'!F108="Подземная бесканальная",2,IF('Участки тепловых сетей'!F108="Надземная",1,0)))</f>
        <v>2</v>
      </c>
      <c r="F108" s="102">
        <f t="shared" si="16"/>
        <v>0.05</v>
      </c>
      <c r="G108" s="102">
        <f ca="1">IF(B108=0,0,(YEAR(TODAY())-'Участки тепловых сетей'!E108)*0.85)</f>
        <v>11.9</v>
      </c>
      <c r="H108" s="102">
        <f>IF(B108=0,0,'Участки тепловых сетей'!H108/1000)</f>
        <v>6.2E-2</v>
      </c>
      <c r="I108" s="108">
        <f>IF(B108=0,0,'Участки тепловых сетей'!G108/1000)</f>
        <v>0.1</v>
      </c>
      <c r="J108" s="102">
        <f t="shared" si="17"/>
        <v>6.2E-2</v>
      </c>
      <c r="K108" s="109">
        <f t="shared" ca="1" si="18"/>
        <v>1</v>
      </c>
      <c r="L108" s="109">
        <f t="shared" ca="1" si="19"/>
        <v>3.1000000000000003E-3</v>
      </c>
      <c r="M108" s="109">
        <f t="shared" ca="1" si="20"/>
        <v>0.05</v>
      </c>
      <c r="N108" s="108">
        <f t="shared" si="21"/>
        <v>6.7241819705925208</v>
      </c>
      <c r="O108" s="111">
        <f t="shared" si="22"/>
        <v>0.14871697470017786</v>
      </c>
      <c r="P108" s="111">
        <f>_xlfn.MAXIFS($R$4:$R$13,$B$4:$B$13,B108)</f>
        <v>0</v>
      </c>
      <c r="Q108" s="112">
        <f t="shared" ca="1" si="23"/>
        <v>0.99690480003867898</v>
      </c>
      <c r="R108" s="112">
        <f ca="1">IF(B107=0,0,IF(B108=B107,R107+L108/O108,L108/O108+1))</f>
        <v>70.881070796240564</v>
      </c>
    </row>
    <row r="109" spans="1:18" x14ac:dyDescent="0.25">
      <c r="A109" s="102">
        <v>106</v>
      </c>
      <c r="B109" s="102" t="str">
        <f>'Участки тепловых сетей'!B109</f>
        <v>Котельная №1 с. Дивеево</v>
      </c>
      <c r="C109" s="102" t="str">
        <f>'Участки тепловых сетей'!C109</f>
        <v>Т24</v>
      </c>
      <c r="D109" s="102" t="str">
        <f>'Участки тепловых сетей'!D109</f>
        <v>Т25</v>
      </c>
      <c r="E109" s="102">
        <f>IF('Участки тепловых сетей'!F109="Подземная канальная или подвальная",2,IF('Участки тепловых сетей'!F109="Подземная бесканальная",2,IF('Участки тепловых сетей'!F109="Надземная",1,0)))</f>
        <v>2</v>
      </c>
      <c r="F109" s="102">
        <f t="shared" si="16"/>
        <v>0.05</v>
      </c>
      <c r="G109" s="102">
        <f ca="1">IF(B109=0,0,(YEAR(TODAY())-'Участки тепловых сетей'!E109)*0.85)</f>
        <v>40.799999999999997</v>
      </c>
      <c r="H109" s="102">
        <f>IF(B109=0,0,'Участки тепловых сетей'!H109/1000)</f>
        <v>0.02</v>
      </c>
      <c r="I109" s="108">
        <f>IF(B109=0,0,'Участки тепловых сетей'!G109/1000)</f>
        <v>0.1</v>
      </c>
      <c r="J109" s="102">
        <f t="shared" si="17"/>
        <v>0.02</v>
      </c>
      <c r="K109" s="109">
        <f t="shared" ca="1" si="18"/>
        <v>3.845304599439499</v>
      </c>
      <c r="L109" s="109">
        <f t="shared" ca="1" si="19"/>
        <v>5.4640437839490956E-2</v>
      </c>
      <c r="M109" s="109">
        <f t="shared" ca="1" si="20"/>
        <v>2.7320218919745476</v>
      </c>
      <c r="N109" s="108">
        <f t="shared" si="21"/>
        <v>6.7386797046412878</v>
      </c>
      <c r="O109" s="111">
        <f t="shared" si="22"/>
        <v>0.14839702194351909</v>
      </c>
      <c r="P109" s="111">
        <f>_xlfn.MAXIFS($R$4:$R$13,$B$4:$B$13,B109)</f>
        <v>0</v>
      </c>
      <c r="Q109" s="112">
        <f t="shared" ca="1" si="23"/>
        <v>0.94682552938864672</v>
      </c>
      <c r="R109" s="112">
        <f ca="1">IF(B108=0,0,IF(B109=B108,R108+L109/O109,L109/O109+1))</f>
        <v>71.24927520576226</v>
      </c>
    </row>
    <row r="110" spans="1:18" x14ac:dyDescent="0.25">
      <c r="A110" s="102">
        <v>107</v>
      </c>
      <c r="B110" s="102" t="str">
        <f>'Участки тепловых сетей'!B110</f>
        <v>Котельная №1 с. Дивеево</v>
      </c>
      <c r="C110" s="102" t="str">
        <f>'Участки тепловых сетей'!C110</f>
        <v>ТК11</v>
      </c>
      <c r="D110" s="102" t="str">
        <f>'Участки тепловых сетей'!D110</f>
        <v>ТК12</v>
      </c>
      <c r="E110" s="102">
        <f>IF('Участки тепловых сетей'!F110="Подземная канальная или подвальная",2,IF('Участки тепловых сетей'!F110="Подземная бесканальная",2,IF('Участки тепловых сетей'!F110="Надземная",1,0)))</f>
        <v>2</v>
      </c>
      <c r="F110" s="102">
        <f t="shared" si="16"/>
        <v>0.05</v>
      </c>
      <c r="G110" s="102">
        <f ca="1">IF(B110=0,0,(YEAR(TODAY())-'Участки тепловых сетей'!E110)*0.85)</f>
        <v>5.0999999999999996</v>
      </c>
      <c r="H110" s="102">
        <f>IF(B110=0,0,'Участки тепловых сетей'!H110/1000)</f>
        <v>1.4999999999999999E-2</v>
      </c>
      <c r="I110" s="108">
        <f>IF(B110=0,0,'Участки тепловых сетей'!G110/1000)</f>
        <v>0.1</v>
      </c>
      <c r="J110" s="102">
        <f t="shared" si="17"/>
        <v>1.4999999999999999E-2</v>
      </c>
      <c r="K110" s="109">
        <f t="shared" ca="1" si="18"/>
        <v>1</v>
      </c>
      <c r="L110" s="109">
        <f t="shared" ca="1" si="19"/>
        <v>7.5000000000000002E-4</v>
      </c>
      <c r="M110" s="109">
        <f t="shared" ca="1" si="20"/>
        <v>0.05</v>
      </c>
      <c r="N110" s="108">
        <f t="shared" si="21"/>
        <v>6.7404056253613787</v>
      </c>
      <c r="O110" s="111">
        <f t="shared" si="22"/>
        <v>0.14835902400849743</v>
      </c>
      <c r="P110" s="111">
        <f>_xlfn.MAXIFS($R$4:$R$13,$B$4:$B$13,B110)</f>
        <v>0</v>
      </c>
      <c r="Q110" s="112">
        <f t="shared" ca="1" si="23"/>
        <v>0.99925028117970072</v>
      </c>
      <c r="R110" s="112">
        <f ca="1">IF(B109=0,0,IF(B110=B109,R109+L110/O110,L110/O110+1))</f>
        <v>71.254330509981287</v>
      </c>
    </row>
    <row r="111" spans="1:18" x14ac:dyDescent="0.25">
      <c r="A111" s="102">
        <v>108</v>
      </c>
      <c r="B111" s="102" t="str">
        <f>'Участки тепловых сетей'!B111</f>
        <v>Котельная №1 с. Дивеево</v>
      </c>
      <c r="C111" s="102" t="str">
        <f>'Участки тепловых сетей'!C111</f>
        <v>ТК12</v>
      </c>
      <c r="D111" s="102" t="str">
        <f>'Участки тепловых сетей'!D111</f>
        <v xml:space="preserve">ул. Южная, 15/2 </v>
      </c>
      <c r="E111" s="102">
        <f>IF('Участки тепловых сетей'!F111="Подземная канальная или подвальная",2,IF('Участки тепловых сетей'!F111="Подземная бесканальная",2,IF('Участки тепловых сетей'!F111="Надземная",1,0)))</f>
        <v>2</v>
      </c>
      <c r="F111" s="102">
        <f t="shared" si="16"/>
        <v>0.05</v>
      </c>
      <c r="G111" s="102">
        <f ca="1">IF(B111=0,0,(YEAR(TODAY())-'Участки тепловых сетей'!E111)*0.85)</f>
        <v>5.0999999999999996</v>
      </c>
      <c r="H111" s="102">
        <f>IF(B111=0,0,'Участки тепловых сетей'!H111/1000)</f>
        <v>1.7000000000000001E-2</v>
      </c>
      <c r="I111" s="108">
        <f>IF(B111=0,0,'Участки тепловых сетей'!G111/1000)</f>
        <v>0.1</v>
      </c>
      <c r="J111" s="102">
        <f t="shared" si="17"/>
        <v>1.7000000000000001E-2</v>
      </c>
      <c r="K111" s="109">
        <f t="shared" ca="1" si="18"/>
        <v>1</v>
      </c>
      <c r="L111" s="109">
        <f t="shared" ca="1" si="19"/>
        <v>8.5000000000000006E-4</v>
      </c>
      <c r="M111" s="109">
        <f t="shared" ca="1" si="20"/>
        <v>0.05</v>
      </c>
      <c r="N111" s="108">
        <f t="shared" si="21"/>
        <v>6.7397152570733416</v>
      </c>
      <c r="O111" s="111">
        <f t="shared" si="22"/>
        <v>0.1483742208471639</v>
      </c>
      <c r="P111" s="111">
        <f>_xlfn.MAXIFS($R$4:$R$13,$B$4:$B$13,B111)</f>
        <v>0</v>
      </c>
      <c r="Q111" s="112">
        <f t="shared" ca="1" si="23"/>
        <v>0.99915036114766753</v>
      </c>
      <c r="R111" s="112">
        <f ca="1">IF(B110=0,0,IF(B111=B110,R110+L111/O111,L111/O111+1))</f>
        <v>71.260059267949799</v>
      </c>
    </row>
    <row r="112" spans="1:18" x14ac:dyDescent="0.25">
      <c r="A112" s="102">
        <v>109</v>
      </c>
      <c r="B112" s="102" t="str">
        <f>'Участки тепловых сетей'!B112</f>
        <v>Котельная №1 с. Дивеево</v>
      </c>
      <c r="C112" s="102" t="str">
        <f>'Участки тепловых сетей'!C112</f>
        <v>Котельная №1 с. Дивеево</v>
      </c>
      <c r="D112" s="102" t="str">
        <f>'Участки тепловых сетей'!D112</f>
        <v>ТК1-ГВС</v>
      </c>
      <c r="E112" s="102">
        <f>IF('Участки тепловых сетей'!F112="Подземная канальная или подвальная",2,IF('Участки тепловых сетей'!F112="Подземная бесканальная",2,IF('Участки тепловых сетей'!F112="Надземная",1,0)))</f>
        <v>2</v>
      </c>
      <c r="F112" s="102">
        <f t="shared" si="16"/>
        <v>0.05</v>
      </c>
      <c r="G112" s="102">
        <f ca="1">IF(B112=0,0,(YEAR(TODAY())-'Участки тепловых сетей'!E112)*0.85)</f>
        <v>14.45</v>
      </c>
      <c r="H112" s="102">
        <f>IF(B112=0,0,'Участки тепловых сетей'!H112/1000)</f>
        <v>5.0000000000000001E-3</v>
      </c>
      <c r="I112" s="108">
        <f>IF(B112=0,0,'Участки тепловых сетей'!G112/1000)</f>
        <v>0.1</v>
      </c>
      <c r="J112" s="102">
        <f t="shared" si="17"/>
        <v>5.0000000000000001E-3</v>
      </c>
      <c r="K112" s="109">
        <f t="shared" ca="1" si="18"/>
        <v>1</v>
      </c>
      <c r="L112" s="109">
        <f t="shared" ca="1" si="19"/>
        <v>2.5000000000000001E-4</v>
      </c>
      <c r="M112" s="109">
        <f t="shared" ca="1" si="20"/>
        <v>0.05</v>
      </c>
      <c r="N112" s="108">
        <f t="shared" si="21"/>
        <v>6.7438574668015612</v>
      </c>
      <c r="O112" s="111">
        <f t="shared" si="22"/>
        <v>0.14828308648614935</v>
      </c>
      <c r="P112" s="111">
        <f>_xlfn.MAXIFS($R$4:$R$13,$B$4:$B$13,B112)</f>
        <v>0</v>
      </c>
      <c r="Q112" s="112">
        <f t="shared" ca="1" si="23"/>
        <v>0.99975003124739603</v>
      </c>
      <c r="R112" s="112">
        <f ca="1">IF(B111=0,0,IF(B112=B111,R111+L112/O112,L112/O112+1))</f>
        <v>71.2617452323165</v>
      </c>
    </row>
    <row r="113" spans="1:18" x14ac:dyDescent="0.25">
      <c r="A113" s="102">
        <v>110</v>
      </c>
      <c r="B113" s="102" t="str">
        <f>'Участки тепловых сетей'!B113</f>
        <v>Котельная №1 с. Дивеево</v>
      </c>
      <c r="C113" s="102" t="str">
        <f>'Участки тепловых сетей'!C113</f>
        <v>ТК1-ГВС</v>
      </c>
      <c r="D113" s="102" t="str">
        <f>'Участки тепловых сетей'!D113</f>
        <v>ТК2-ГВС</v>
      </c>
      <c r="E113" s="102">
        <f>IF('Участки тепловых сетей'!F113="Подземная канальная или подвальная",2,IF('Участки тепловых сетей'!F113="Подземная бесканальная",2,IF('Участки тепловых сетей'!F113="Надземная",1,0)))</f>
        <v>2</v>
      </c>
      <c r="F113" s="102">
        <f t="shared" si="16"/>
        <v>0.05</v>
      </c>
      <c r="G113" s="102">
        <f ca="1">IF(B113=0,0,(YEAR(TODAY())-'Участки тепловых сетей'!E113)*0.85)</f>
        <v>14.45</v>
      </c>
      <c r="H113" s="102">
        <f>IF(B113=0,0,'Участки тепловых сетей'!H113/1000)</f>
        <v>0.112</v>
      </c>
      <c r="I113" s="108">
        <f>IF(B113=0,0,'Участки тепловых сетей'!G113/1000)</f>
        <v>0.1</v>
      </c>
      <c r="J113" s="102">
        <f t="shared" si="17"/>
        <v>0.112</v>
      </c>
      <c r="K113" s="109">
        <f t="shared" ca="1" si="18"/>
        <v>1</v>
      </c>
      <c r="L113" s="109">
        <f t="shared" ca="1" si="19"/>
        <v>5.6000000000000008E-3</v>
      </c>
      <c r="M113" s="109">
        <f t="shared" ca="1" si="20"/>
        <v>0.05</v>
      </c>
      <c r="N113" s="108">
        <f t="shared" si="21"/>
        <v>6.70692276339161</v>
      </c>
      <c r="O113" s="111">
        <f t="shared" si="22"/>
        <v>0.14909967436307736</v>
      </c>
      <c r="P113" s="111">
        <f>_xlfn.MAXIFS($R$4:$R$13,$B$4:$B$13,B113)</f>
        <v>0</v>
      </c>
      <c r="Q113" s="112">
        <f t="shared" ca="1" si="23"/>
        <v>0.99441565077159788</v>
      </c>
      <c r="R113" s="112">
        <f ca="1">IF(B112=0,0,IF(B113=B112,R112+L113/O113,L113/O113+1))</f>
        <v>71.299303999791491</v>
      </c>
    </row>
    <row r="114" spans="1:18" x14ac:dyDescent="0.25">
      <c r="A114" s="102">
        <v>111</v>
      </c>
      <c r="B114" s="102" t="str">
        <f>'Участки тепловых сетей'!B114</f>
        <v>Котельная №1 с. Дивеево</v>
      </c>
      <c r="C114" s="102" t="str">
        <f>'Участки тепловых сетей'!C114</f>
        <v>Т68.2</v>
      </c>
      <c r="D114" s="102" t="str">
        <f>'Участки тепловых сетей'!D114</f>
        <v>Т69</v>
      </c>
      <c r="E114" s="102">
        <f>IF('Участки тепловых сетей'!F114="Подземная канальная или подвальная",2,IF('Участки тепловых сетей'!F114="Подземная бесканальная",2,IF('Участки тепловых сетей'!F114="Надземная",1,0)))</f>
        <v>1</v>
      </c>
      <c r="F114" s="102">
        <f t="shared" si="16"/>
        <v>0.05</v>
      </c>
      <c r="G114" s="102">
        <f ca="1">IF(B114=0,0,(YEAR(TODAY())-'Участки тепловых сетей'!E114)*0.85)</f>
        <v>42.5</v>
      </c>
      <c r="H114" s="102">
        <f>IF(B114=0,0,'Участки тепловых сетей'!H114/1000)</f>
        <v>0.02</v>
      </c>
      <c r="I114" s="108">
        <f>IF(B114=0,0,'Участки тепловых сетей'!G114/1000)</f>
        <v>8.1000000000000003E-2</v>
      </c>
      <c r="J114" s="102">
        <f t="shared" si="17"/>
        <v>0.02</v>
      </c>
      <c r="K114" s="109">
        <f t="shared" ca="1" si="18"/>
        <v>4.1864487440636324</v>
      </c>
      <c r="L114" s="109">
        <f t="shared" ca="1" si="19"/>
        <v>0.10053773965243874</v>
      </c>
      <c r="M114" s="109">
        <f t="shared" ca="1" si="20"/>
        <v>5.0268869826219369</v>
      </c>
      <c r="N114" s="108">
        <f t="shared" si="21"/>
        <v>5.8832474754757982</v>
      </c>
      <c r="O114" s="111">
        <f t="shared" si="22"/>
        <v>0.16997415188949308</v>
      </c>
      <c r="P114" s="111">
        <f>_xlfn.MAXIFS($R$4:$R$13,$B$4:$B$13,B114)</f>
        <v>0</v>
      </c>
      <c r="Q114" s="112">
        <f t="shared" ca="1" si="23"/>
        <v>0.90435098187699847</v>
      </c>
      <c r="R114" s="112">
        <f ca="1">IF(B113=0,0,IF(B114=B113,R113+L114/O114,L114/O114+1))</f>
        <v>71.890792402791746</v>
      </c>
    </row>
    <row r="115" spans="1:18" x14ac:dyDescent="0.25">
      <c r="A115" s="102">
        <v>112</v>
      </c>
      <c r="B115" s="102" t="str">
        <f>'Участки тепловых сетей'!B115</f>
        <v>Котельная №1 с. Дивеево</v>
      </c>
      <c r="C115" s="102" t="str">
        <f>'Участки тепловых сетей'!C115</f>
        <v>Т63</v>
      </c>
      <c r="D115" s="102" t="str">
        <f>'Участки тепловых сетей'!D115</f>
        <v>Т66</v>
      </c>
      <c r="E115" s="102">
        <f>IF('Участки тепловых сетей'!F115="Подземная канальная или подвальная",2,IF('Участки тепловых сетей'!F115="Подземная бесканальная",2,IF('Участки тепловых сетей'!F115="Надземная",1,0)))</f>
        <v>1</v>
      </c>
      <c r="F115" s="102">
        <f t="shared" si="16"/>
        <v>0.05</v>
      </c>
      <c r="G115" s="102">
        <f ca="1">IF(B115=0,0,(YEAR(TODAY())-'Участки тепловых сетей'!E115)*0.85)</f>
        <v>42.5</v>
      </c>
      <c r="H115" s="102">
        <f>IF(B115=0,0,'Участки тепловых сетей'!H115/1000)</f>
        <v>4.4999999999999998E-2</v>
      </c>
      <c r="I115" s="108">
        <f>IF(B115=0,0,'Участки тепловых сетей'!G115/1000)</f>
        <v>8.1000000000000003E-2</v>
      </c>
      <c r="J115" s="102">
        <f t="shared" si="17"/>
        <v>4.4999999999999998E-2</v>
      </c>
      <c r="K115" s="109">
        <f t="shared" ca="1" si="18"/>
        <v>4.1864487440636324</v>
      </c>
      <c r="L115" s="109">
        <f t="shared" ca="1" si="19"/>
        <v>0.22620991421798714</v>
      </c>
      <c r="M115" s="109">
        <f t="shared" ca="1" si="20"/>
        <v>5.0268869826219369</v>
      </c>
      <c r="N115" s="108">
        <f t="shared" si="21"/>
        <v>5.8765459623958956</v>
      </c>
      <c r="O115" s="111">
        <f t="shared" si="22"/>
        <v>0.17016798752175424</v>
      </c>
      <c r="P115" s="111">
        <f>_xlfn.MAXIFS($R$4:$R$13,$B$4:$B$13,B115)</f>
        <v>0</v>
      </c>
      <c r="Q115" s="112">
        <f t="shared" ca="1" si="23"/>
        <v>0.79755066686827603</v>
      </c>
      <c r="R115" s="112">
        <f ca="1">IF(B114=0,0,IF(B115=B114,R114+L115/O115,L115/O115+1))</f>
        <v>73.220125360843383</v>
      </c>
    </row>
    <row r="116" spans="1:18" x14ac:dyDescent="0.25">
      <c r="A116" s="102">
        <v>113</v>
      </c>
      <c r="B116" s="102" t="str">
        <f>'Участки тепловых сетей'!B116</f>
        <v>Котельная №1 с. Дивеево</v>
      </c>
      <c r="C116" s="102" t="str">
        <f>'Участки тепловых сетей'!C116</f>
        <v>Т66.1</v>
      </c>
      <c r="D116" s="102" t="str">
        <f>'Участки тепловых сетей'!D116</f>
        <v>Т66.2</v>
      </c>
      <c r="E116" s="102">
        <f>IF('Участки тепловых сетей'!F116="Подземная канальная или подвальная",2,IF('Участки тепловых сетей'!F116="Подземная бесканальная",2,IF('Участки тепловых сетей'!F116="Надземная",1,0)))</f>
        <v>1</v>
      </c>
      <c r="F116" s="102">
        <f t="shared" si="16"/>
        <v>0.05</v>
      </c>
      <c r="G116" s="102">
        <f ca="1">IF(B116=0,0,(YEAR(TODAY())-'Участки тепловых сетей'!E116)*0.85)</f>
        <v>42.5</v>
      </c>
      <c r="H116" s="102">
        <f>IF(B116=0,0,'Участки тепловых сетей'!H116/1000)</f>
        <v>1.4999999999999999E-2</v>
      </c>
      <c r="I116" s="108">
        <f>IF(B116=0,0,'Участки тепловых сетей'!G116/1000)</f>
        <v>8.1000000000000003E-2</v>
      </c>
      <c r="J116" s="102">
        <f t="shared" si="17"/>
        <v>1.4999999999999999E-2</v>
      </c>
      <c r="K116" s="109">
        <f t="shared" ca="1" si="18"/>
        <v>4.1864487440636324</v>
      </c>
      <c r="L116" s="109">
        <f t="shared" ca="1" si="19"/>
        <v>7.5403304739329047E-2</v>
      </c>
      <c r="M116" s="109">
        <f t="shared" ca="1" si="20"/>
        <v>5.0268869826219369</v>
      </c>
      <c r="N116" s="108">
        <f t="shared" si="21"/>
        <v>5.8845877780917801</v>
      </c>
      <c r="O116" s="111">
        <f t="shared" si="22"/>
        <v>0.16993543774178763</v>
      </c>
      <c r="P116" s="111">
        <f>_xlfn.MAXIFS($R$4:$R$13,$B$4:$B$13,B116)</f>
        <v>0</v>
      </c>
      <c r="Q116" s="112">
        <f t="shared" ca="1" si="23"/>
        <v>0.9273693984244179</v>
      </c>
      <c r="R116" s="112">
        <f ca="1">IF(B115=0,0,IF(B116=B115,R115+L116/O116,L116/O116+1))</f>
        <v>73.663842726340164</v>
      </c>
    </row>
    <row r="117" spans="1:18" x14ac:dyDescent="0.25">
      <c r="A117" s="102">
        <v>114</v>
      </c>
      <c r="B117" s="102" t="str">
        <f>'Участки тепловых сетей'!B117</f>
        <v>Котельная №1 с. Дивеево</v>
      </c>
      <c r="C117" s="102" t="str">
        <f>'Участки тепловых сетей'!C117</f>
        <v>Т66.3</v>
      </c>
      <c r="D117" s="102" t="str">
        <f>'Участки тепловых сетей'!D117</f>
        <v>Т66.4</v>
      </c>
      <c r="E117" s="102">
        <f>IF('Участки тепловых сетей'!F117="Подземная канальная или подвальная",2,IF('Участки тепловых сетей'!F117="Подземная бесканальная",2,IF('Участки тепловых сетей'!F117="Надземная",1,0)))</f>
        <v>1</v>
      </c>
      <c r="F117" s="102">
        <f t="shared" si="16"/>
        <v>0.05</v>
      </c>
      <c r="G117" s="102">
        <f ca="1">IF(B117=0,0,(YEAR(TODAY())-'Участки тепловых сетей'!E117)*0.85)</f>
        <v>42.5</v>
      </c>
      <c r="H117" s="102">
        <f>IF(B117=0,0,'Участки тепловых сетей'!H117/1000)</f>
        <v>3.4000000000000002E-2</v>
      </c>
      <c r="I117" s="108">
        <f>IF(B117=0,0,'Участки тепловых сетей'!G117/1000)</f>
        <v>8.1000000000000003E-2</v>
      </c>
      <c r="J117" s="102">
        <f t="shared" si="17"/>
        <v>3.4000000000000002E-2</v>
      </c>
      <c r="K117" s="109">
        <f t="shared" ca="1" si="18"/>
        <v>4.1864487440636324</v>
      </c>
      <c r="L117" s="109">
        <f t="shared" ca="1" si="19"/>
        <v>0.17091415740914587</v>
      </c>
      <c r="M117" s="109">
        <f t="shared" ca="1" si="20"/>
        <v>5.0268869826219369</v>
      </c>
      <c r="N117" s="108">
        <f t="shared" si="21"/>
        <v>5.8794946281510532</v>
      </c>
      <c r="O117" s="111">
        <f t="shared" si="22"/>
        <v>0.17008264540492893</v>
      </c>
      <c r="P117" s="111">
        <f>_xlfn.MAXIFS($R$4:$R$13,$B$4:$B$13,B117)</f>
        <v>0</v>
      </c>
      <c r="Q117" s="112">
        <f t="shared" ca="1" si="23"/>
        <v>0.84289392656455853</v>
      </c>
      <c r="R117" s="112">
        <f ca="1">IF(B116=0,0,IF(B117=B116,R116+L117/O117,L117/O117+1))</f>
        <v>74.668731596702202</v>
      </c>
    </row>
    <row r="118" spans="1:18" x14ac:dyDescent="0.25">
      <c r="A118" s="102">
        <v>115</v>
      </c>
      <c r="B118" s="102" t="str">
        <f>'Участки тепловых сетей'!B118</f>
        <v>Котельная №1 с. Дивеево</v>
      </c>
      <c r="C118" s="102" t="str">
        <f>'Участки тепловых сетей'!C118</f>
        <v>Т67</v>
      </c>
      <c r="D118" s="102" t="str">
        <f>'Участки тепловых сетей'!D118</f>
        <v>Т67.1</v>
      </c>
      <c r="E118" s="102">
        <f>IF('Участки тепловых сетей'!F118="Подземная канальная или подвальная",2,IF('Участки тепловых сетей'!F118="Подземная бесканальная",2,IF('Участки тепловых сетей'!F118="Надземная",1,0)))</f>
        <v>1</v>
      </c>
      <c r="F118" s="102">
        <f t="shared" si="16"/>
        <v>0.05</v>
      </c>
      <c r="G118" s="102">
        <f ca="1">IF(B118=0,0,(YEAR(TODAY())-'Участки тепловых сетей'!E118)*0.85)</f>
        <v>42.5</v>
      </c>
      <c r="H118" s="102">
        <f>IF(B118=0,0,'Участки тепловых сетей'!H118/1000)</f>
        <v>1.2999999999999999E-2</v>
      </c>
      <c r="I118" s="108">
        <f>IF(B118=0,0,'Участки тепловых сетей'!G118/1000)</f>
        <v>8.1000000000000003E-2</v>
      </c>
      <c r="J118" s="102">
        <f t="shared" si="17"/>
        <v>1.2999999999999999E-2</v>
      </c>
      <c r="K118" s="109">
        <f t="shared" ca="1" si="18"/>
        <v>4.1864487440636324</v>
      </c>
      <c r="L118" s="109">
        <f t="shared" ca="1" si="19"/>
        <v>6.5349530774085174E-2</v>
      </c>
      <c r="M118" s="109">
        <f t="shared" ca="1" si="20"/>
        <v>5.0268869826219369</v>
      </c>
      <c r="N118" s="108">
        <f t="shared" si="21"/>
        <v>5.885123899138172</v>
      </c>
      <c r="O118" s="111">
        <f t="shared" si="22"/>
        <v>0.16991995702018131</v>
      </c>
      <c r="P118" s="111">
        <f>_xlfn.MAXIFS($R$4:$R$13,$B$4:$B$13,B118)</f>
        <v>0</v>
      </c>
      <c r="Q118" s="112">
        <f t="shared" ca="1" si="23"/>
        <v>0.93673998669648206</v>
      </c>
      <c r="R118" s="112">
        <f ca="1">IF(B117=0,0,IF(B118=B117,R117+L118/O118,L118/O118+1))</f>
        <v>75.05332168205824</v>
      </c>
    </row>
    <row r="119" spans="1:18" x14ac:dyDescent="0.25">
      <c r="A119" s="102">
        <v>116</v>
      </c>
      <c r="B119" s="102" t="str">
        <f>'Участки тепловых сетей'!B119</f>
        <v>Котельная №1 с. Дивеево</v>
      </c>
      <c r="C119" s="102" t="str">
        <f>'Участки тепловых сетей'!C119</f>
        <v>Т67.2</v>
      </c>
      <c r="D119" s="102" t="str">
        <f>'Участки тепловых сетей'!D119</f>
        <v>Т67.3</v>
      </c>
      <c r="E119" s="102">
        <f>IF('Участки тепловых сетей'!F119="Подземная канальная или подвальная",2,IF('Участки тепловых сетей'!F119="Подземная бесканальная",2,IF('Участки тепловых сетей'!F119="Надземная",1,0)))</f>
        <v>1</v>
      </c>
      <c r="F119" s="102">
        <f t="shared" si="16"/>
        <v>0.05</v>
      </c>
      <c r="G119" s="102">
        <f ca="1">IF(B119=0,0,(YEAR(TODAY())-'Участки тепловых сетей'!E119)*0.85)</f>
        <v>42.5</v>
      </c>
      <c r="H119" s="102">
        <f>IF(B119=0,0,'Участки тепловых сетей'!H119/1000)</f>
        <v>8.0000000000000002E-3</v>
      </c>
      <c r="I119" s="108">
        <f>IF(B119=0,0,'Участки тепловых сетей'!G119/1000)</f>
        <v>8.1000000000000003E-2</v>
      </c>
      <c r="J119" s="102">
        <f t="shared" si="17"/>
        <v>8.0000000000000002E-3</v>
      </c>
      <c r="K119" s="109">
        <f t="shared" ca="1" si="18"/>
        <v>4.1864487440636324</v>
      </c>
      <c r="L119" s="109">
        <f t="shared" ca="1" si="19"/>
        <v>4.0215095860975499E-2</v>
      </c>
      <c r="M119" s="109">
        <f t="shared" ca="1" si="20"/>
        <v>5.0268869826219369</v>
      </c>
      <c r="N119" s="108">
        <f t="shared" si="21"/>
        <v>5.8864642017541531</v>
      </c>
      <c r="O119" s="111">
        <f t="shared" si="22"/>
        <v>0.16988126755310975</v>
      </c>
      <c r="P119" s="111">
        <f>_xlfn.MAXIFS($R$4:$R$13,$B$4:$B$13,B119)</f>
        <v>0</v>
      </c>
      <c r="Q119" s="112">
        <f t="shared" ca="1" si="23"/>
        <v>0.96058279954515136</v>
      </c>
      <c r="R119" s="112">
        <f ca="1">IF(B118=0,0,IF(B119=B118,R118+L119/O119,L119/O119+1))</f>
        <v>75.290046404213982</v>
      </c>
    </row>
    <row r="120" spans="1:18" x14ac:dyDescent="0.25">
      <c r="A120" s="102">
        <v>117</v>
      </c>
      <c r="B120" s="102" t="str">
        <f>'Участки тепловых сетей'!B120</f>
        <v>Котельная №1 с. Дивеево</v>
      </c>
      <c r="C120" s="102" t="str">
        <f>'Участки тепловых сетей'!C120</f>
        <v>Т67.4</v>
      </c>
      <c r="D120" s="102" t="str">
        <f>'Участки тепловых сетей'!D120</f>
        <v>Т67.5</v>
      </c>
      <c r="E120" s="102">
        <f>IF('Участки тепловых сетей'!F120="Подземная канальная или подвальная",2,IF('Участки тепловых сетей'!F120="Подземная бесканальная",2,IF('Участки тепловых сетей'!F120="Надземная",1,0)))</f>
        <v>1</v>
      </c>
      <c r="F120" s="102">
        <f t="shared" si="16"/>
        <v>0.05</v>
      </c>
      <c r="G120" s="102">
        <f ca="1">IF(B120=0,0,(YEAR(TODAY())-'Участки тепловых сетей'!E120)*0.85)</f>
        <v>42.5</v>
      </c>
      <c r="H120" s="102">
        <f>IF(B120=0,0,'Участки тепловых сетей'!H120/1000)</f>
        <v>1.2E-2</v>
      </c>
      <c r="I120" s="108">
        <f>IF(B120=0,0,'Участки тепловых сетей'!G120/1000)</f>
        <v>8.1000000000000003E-2</v>
      </c>
      <c r="J120" s="102">
        <f t="shared" si="17"/>
        <v>1.2E-2</v>
      </c>
      <c r="K120" s="109">
        <f t="shared" ca="1" si="18"/>
        <v>4.1864487440636324</v>
      </c>
      <c r="L120" s="109">
        <f t="shared" ca="1" si="19"/>
        <v>6.0322643791463244E-2</v>
      </c>
      <c r="M120" s="109">
        <f t="shared" ca="1" si="20"/>
        <v>5.0268869826219369</v>
      </c>
      <c r="N120" s="108">
        <f t="shared" si="21"/>
        <v>5.8853919596613666</v>
      </c>
      <c r="O120" s="111">
        <f t="shared" si="22"/>
        <v>0.1699122177170232</v>
      </c>
      <c r="P120" s="111">
        <f>_xlfn.MAXIFS($R$4:$R$13,$B$4:$B$13,B120)</f>
        <v>0</v>
      </c>
      <c r="Q120" s="112">
        <f t="shared" ca="1" si="23"/>
        <v>0.94146072811757675</v>
      </c>
      <c r="R120" s="112">
        <f ca="1">IF(B119=0,0,IF(B120=B119,R119+L120/O120,L120/O120+1))</f>
        <v>75.645068806969775</v>
      </c>
    </row>
    <row r="121" spans="1:18" x14ac:dyDescent="0.25">
      <c r="A121" s="102">
        <v>118</v>
      </c>
      <c r="B121" s="102" t="str">
        <f>'Участки тепловых сетей'!B121</f>
        <v>Котельная №1 с. Дивеево</v>
      </c>
      <c r="C121" s="102" t="str">
        <f>'Участки тепловых сетей'!C121</f>
        <v>Т68</v>
      </c>
      <c r="D121" s="102" t="str">
        <f>'Участки тепловых сетей'!D121</f>
        <v>Т68.1</v>
      </c>
      <c r="E121" s="102">
        <f>IF('Участки тепловых сетей'!F121="Подземная канальная или подвальная",2,IF('Участки тепловых сетей'!F121="Подземная бесканальная",2,IF('Участки тепловых сетей'!F121="Надземная",1,0)))</f>
        <v>1</v>
      </c>
      <c r="F121" s="102">
        <f t="shared" si="16"/>
        <v>0.05</v>
      </c>
      <c r="G121" s="102">
        <f ca="1">IF(B121=0,0,(YEAR(TODAY())-'Участки тепловых сетей'!E121)*0.85)</f>
        <v>42.5</v>
      </c>
      <c r="H121" s="102">
        <f>IF(B121=0,0,'Участки тепловых сетей'!H121/1000)</f>
        <v>0.02</v>
      </c>
      <c r="I121" s="108">
        <f>IF(B121=0,0,'Участки тепловых сетей'!G121/1000)</f>
        <v>8.1000000000000003E-2</v>
      </c>
      <c r="J121" s="102">
        <f t="shared" si="17"/>
        <v>0.02</v>
      </c>
      <c r="K121" s="109">
        <f t="shared" ca="1" si="18"/>
        <v>4.1864487440636324</v>
      </c>
      <c r="L121" s="109">
        <f t="shared" ca="1" si="19"/>
        <v>0.10053773965243874</v>
      </c>
      <c r="M121" s="109">
        <f t="shared" ca="1" si="20"/>
        <v>5.0268869826219369</v>
      </c>
      <c r="N121" s="108">
        <f t="shared" si="21"/>
        <v>5.8832474754757982</v>
      </c>
      <c r="O121" s="111">
        <f t="shared" si="22"/>
        <v>0.16997415188949308</v>
      </c>
      <c r="P121" s="111">
        <f>_xlfn.MAXIFS($R$4:$R$13,$B$4:$B$13,B121)</f>
        <v>0</v>
      </c>
      <c r="Q121" s="112">
        <f t="shared" ca="1" si="23"/>
        <v>0.90435098187699847</v>
      </c>
      <c r="R121" s="112">
        <f ca="1">IF(B120=0,0,IF(B121=B120,R120+L121/O121,L121/O121+1))</f>
        <v>76.23655720997003</v>
      </c>
    </row>
    <row r="122" spans="1:18" x14ac:dyDescent="0.25">
      <c r="A122" s="102">
        <v>119</v>
      </c>
      <c r="B122" s="102" t="str">
        <f>'Участки тепловых сетей'!B122</f>
        <v>Котельная №1 с. Дивеево</v>
      </c>
      <c r="C122" s="102" t="str">
        <f>'Участки тепловых сетей'!C122</f>
        <v>Т10</v>
      </c>
      <c r="D122" s="102" t="str">
        <f>'Участки тепловых сетей'!D122</f>
        <v>Т30</v>
      </c>
      <c r="E122" s="102">
        <f>IF('Участки тепловых сетей'!F122="Подземная канальная или подвальная",2,IF('Участки тепловых сетей'!F122="Подземная бесканальная",2,IF('Участки тепловых сетей'!F122="Надземная",1,0)))</f>
        <v>2</v>
      </c>
      <c r="F122" s="102">
        <f t="shared" si="16"/>
        <v>0.05</v>
      </c>
      <c r="G122" s="102">
        <f ca="1">IF(B122=0,0,(YEAR(TODAY())-'Участки тепловых сетей'!E122)*0.85)</f>
        <v>42.5</v>
      </c>
      <c r="H122" s="102">
        <f>IF(B122=0,0,'Участки тепловых сетей'!H122/1000)</f>
        <v>8.5999999999999993E-2</v>
      </c>
      <c r="I122" s="108">
        <f>IF(B122=0,0,'Участки тепловых сетей'!G122/1000)</f>
        <v>8.1000000000000003E-2</v>
      </c>
      <c r="J122" s="102">
        <f t="shared" si="17"/>
        <v>8.5999999999999993E-2</v>
      </c>
      <c r="K122" s="109">
        <f t="shared" ca="1" si="18"/>
        <v>4.1864487440636324</v>
      </c>
      <c r="L122" s="109">
        <f t="shared" ca="1" si="19"/>
        <v>0.43231228050548653</v>
      </c>
      <c r="M122" s="109">
        <f t="shared" ca="1" si="20"/>
        <v>5.0268869826219369</v>
      </c>
      <c r="N122" s="108">
        <f t="shared" si="21"/>
        <v>5.865555480944856</v>
      </c>
      <c r="O122" s="111">
        <f t="shared" si="22"/>
        <v>0.17048683679638718</v>
      </c>
      <c r="P122" s="111">
        <f>_xlfn.MAXIFS($R$4:$R$13,$B$4:$B$13,B122)</f>
        <v>0</v>
      </c>
      <c r="Q122" s="112">
        <f t="shared" ca="1" si="23"/>
        <v>0.64900667290469638</v>
      </c>
      <c r="R122" s="112">
        <f ca="1">IF(B121=0,0,IF(B122=B121,R121+L122/O122,L122/O122+1))</f>
        <v>78.772308876368754</v>
      </c>
    </row>
    <row r="123" spans="1:18" x14ac:dyDescent="0.25">
      <c r="A123" s="102">
        <v>120</v>
      </c>
      <c r="B123" s="102" t="str">
        <f>'Участки тепловых сетей'!B123</f>
        <v>Котельная №1 с. Дивеево</v>
      </c>
      <c r="C123" s="102" t="str">
        <f>'Участки тепловых сетей'!C123</f>
        <v>Т67.5</v>
      </c>
      <c r="D123" s="102" t="str">
        <f>'Участки тепловых сетей'!D123</f>
        <v>Т68</v>
      </c>
      <c r="E123" s="102">
        <f>IF('Участки тепловых сетей'!F123="Подземная канальная или подвальная",2,IF('Участки тепловых сетей'!F123="Подземная бесканальная",2,IF('Участки тепловых сетей'!F123="Надземная",1,0)))</f>
        <v>2</v>
      </c>
      <c r="F123" s="102">
        <f t="shared" si="16"/>
        <v>0.05</v>
      </c>
      <c r="G123" s="102">
        <f ca="1">IF(B123=0,0,(YEAR(TODAY())-'Участки тепловых сетей'!E123)*0.85)</f>
        <v>42.5</v>
      </c>
      <c r="H123" s="102">
        <f>IF(B123=0,0,'Участки тепловых сетей'!H123/1000)</f>
        <v>5.0000000000000001E-3</v>
      </c>
      <c r="I123" s="108">
        <f>IF(B123=0,0,'Участки тепловых сетей'!G123/1000)</f>
        <v>8.1000000000000003E-2</v>
      </c>
      <c r="J123" s="102">
        <f t="shared" si="17"/>
        <v>5.0000000000000001E-3</v>
      </c>
      <c r="K123" s="109">
        <f t="shared" ca="1" si="18"/>
        <v>4.1864487440636324</v>
      </c>
      <c r="L123" s="109">
        <f t="shared" ca="1" si="19"/>
        <v>2.5134434913109686E-2</v>
      </c>
      <c r="M123" s="109">
        <f t="shared" ca="1" si="20"/>
        <v>5.0268869826219369</v>
      </c>
      <c r="N123" s="108">
        <f t="shared" si="21"/>
        <v>5.8872683833237396</v>
      </c>
      <c r="O123" s="111">
        <f t="shared" si="22"/>
        <v>0.16985806232863399</v>
      </c>
      <c r="P123" s="111">
        <f>_xlfn.MAXIFS($R$4:$R$13,$B$4:$B$13,B123)</f>
        <v>0</v>
      </c>
      <c r="Q123" s="112">
        <f t="shared" ca="1" si="23"/>
        <v>0.97517880513792332</v>
      </c>
      <c r="R123" s="112">
        <f ca="1">IF(B122=0,0,IF(B123=B122,R122+L123/O123,L123/O123+1))</f>
        <v>78.920282040365407</v>
      </c>
    </row>
    <row r="124" spans="1:18" x14ac:dyDescent="0.25">
      <c r="A124" s="102">
        <v>121</v>
      </c>
      <c r="B124" s="102" t="str">
        <f>'Участки тепловых сетей'!B124</f>
        <v>Котельная №1 с. Дивеево</v>
      </c>
      <c r="C124" s="102" t="str">
        <f>'Участки тепловых сетей'!C124</f>
        <v>Т66</v>
      </c>
      <c r="D124" s="102" t="str">
        <f>'Участки тепловых сетей'!D124</f>
        <v>Т66.1</v>
      </c>
      <c r="E124" s="102">
        <f>IF('Участки тепловых сетей'!F124="Подземная канальная или подвальная",2,IF('Участки тепловых сетей'!F124="Подземная бесканальная",2,IF('Участки тепловых сетей'!F124="Надземная",1,0)))</f>
        <v>2</v>
      </c>
      <c r="F124" s="102">
        <f t="shared" si="16"/>
        <v>0.05</v>
      </c>
      <c r="G124" s="102">
        <f ca="1">IF(B124=0,0,(YEAR(TODAY())-'Участки тепловых сетей'!E124)*0.85)</f>
        <v>42.5</v>
      </c>
      <c r="H124" s="102">
        <f>IF(B124=0,0,'Участки тепловых сетей'!H124/1000)</f>
        <v>4.0000000000000001E-3</v>
      </c>
      <c r="I124" s="108">
        <f>IF(B124=0,0,'Участки тепловых сетей'!G124/1000)</f>
        <v>8.1000000000000003E-2</v>
      </c>
      <c r="J124" s="102">
        <f t="shared" si="17"/>
        <v>4.0000000000000001E-3</v>
      </c>
      <c r="K124" s="109">
        <f t="shared" ca="1" si="18"/>
        <v>4.1864487440636324</v>
      </c>
      <c r="L124" s="109">
        <f t="shared" ca="1" si="19"/>
        <v>2.0107547930487749E-2</v>
      </c>
      <c r="M124" s="109">
        <f t="shared" ca="1" si="20"/>
        <v>5.0268869826219369</v>
      </c>
      <c r="N124" s="108">
        <f t="shared" si="21"/>
        <v>5.8875364438469369</v>
      </c>
      <c r="O124" s="111">
        <f t="shared" si="22"/>
        <v>0.1698503286625257</v>
      </c>
      <c r="P124" s="111">
        <f>_xlfn.MAXIFS($R$4:$R$13,$B$4:$B$13,B124)</f>
        <v>0</v>
      </c>
      <c r="Q124" s="112">
        <f t="shared" ca="1" si="23"/>
        <v>0.98009326063653324</v>
      </c>
      <c r="R124" s="112">
        <f ca="1">IF(B123=0,0,IF(B124=B123,R123+L124/O124,L124/O124+1))</f>
        <v>79.038665961602547</v>
      </c>
    </row>
    <row r="125" spans="1:18" x14ac:dyDescent="0.25">
      <c r="A125" s="102">
        <v>122</v>
      </c>
      <c r="B125" s="102" t="str">
        <f>'Участки тепловых сетей'!B125</f>
        <v>Котельная №1 с. Дивеево</v>
      </c>
      <c r="C125" s="102" t="str">
        <f>'Участки тепловых сетей'!C125</f>
        <v>Т66.2</v>
      </c>
      <c r="D125" s="102" t="str">
        <f>'Участки тепловых сетей'!D125</f>
        <v>Т66.3</v>
      </c>
      <c r="E125" s="102">
        <f>IF('Участки тепловых сетей'!F125="Подземная канальная или подвальная",2,IF('Участки тепловых сетей'!F125="Подземная бесканальная",2,IF('Участки тепловых сетей'!F125="Надземная",1,0)))</f>
        <v>2</v>
      </c>
      <c r="F125" s="102">
        <f t="shared" si="16"/>
        <v>0.05</v>
      </c>
      <c r="G125" s="102">
        <f ca="1">IF(B125=0,0,(YEAR(TODAY())-'Участки тепловых сетей'!E125)*0.85)</f>
        <v>42.5</v>
      </c>
      <c r="H125" s="102">
        <f>IF(B125=0,0,'Участки тепловых сетей'!H125/1000)</f>
        <v>5.0000000000000001E-3</v>
      </c>
      <c r="I125" s="108">
        <f>IF(B125=0,0,'Участки тепловых сетей'!G125/1000)</f>
        <v>8.1000000000000003E-2</v>
      </c>
      <c r="J125" s="102">
        <f t="shared" si="17"/>
        <v>5.0000000000000001E-3</v>
      </c>
      <c r="K125" s="109">
        <f t="shared" ca="1" si="18"/>
        <v>4.1864487440636324</v>
      </c>
      <c r="L125" s="109">
        <f t="shared" ca="1" si="19"/>
        <v>2.5134434913109686E-2</v>
      </c>
      <c r="M125" s="109">
        <f t="shared" ca="1" si="20"/>
        <v>5.0268869826219369</v>
      </c>
      <c r="N125" s="108">
        <f t="shared" si="21"/>
        <v>5.8872683833237396</v>
      </c>
      <c r="O125" s="111">
        <f t="shared" si="22"/>
        <v>0.16985806232863399</v>
      </c>
      <c r="P125" s="111">
        <f>_xlfn.MAXIFS($R$4:$R$13,$B$4:$B$13,B125)</f>
        <v>0</v>
      </c>
      <c r="Q125" s="112">
        <f t="shared" ca="1" si="23"/>
        <v>0.97517880513792332</v>
      </c>
      <c r="R125" s="112">
        <f ca="1">IF(B124=0,0,IF(B125=B124,R124+L125/O125,L125/O125+1))</f>
        <v>79.1866391255992</v>
      </c>
    </row>
    <row r="126" spans="1:18" x14ac:dyDescent="0.25">
      <c r="A126" s="102">
        <v>123</v>
      </c>
      <c r="B126" s="102" t="str">
        <f>'Участки тепловых сетей'!B126</f>
        <v>Котельная №1 с. Дивеево</v>
      </c>
      <c r="C126" s="102" t="str">
        <f>'Участки тепловых сетей'!C126</f>
        <v>Т66.4</v>
      </c>
      <c r="D126" s="102" t="str">
        <f>'Участки тепловых сетей'!D126</f>
        <v xml:space="preserve">Т67 </v>
      </c>
      <c r="E126" s="102">
        <f>IF('Участки тепловых сетей'!F126="Подземная канальная или подвальная",2,IF('Участки тепловых сетей'!F126="Подземная бесканальная",2,IF('Участки тепловых сетей'!F126="Надземная",1,0)))</f>
        <v>2</v>
      </c>
      <c r="F126" s="102">
        <f t="shared" si="16"/>
        <v>0.05</v>
      </c>
      <c r="G126" s="102">
        <f ca="1">IF(B126=0,0,(YEAR(TODAY())-'Участки тепловых сетей'!E126)*0.85)</f>
        <v>42.5</v>
      </c>
      <c r="H126" s="102">
        <f>IF(B126=0,0,'Участки тепловых сетей'!H126/1000)</f>
        <v>4.0000000000000001E-3</v>
      </c>
      <c r="I126" s="108">
        <f>IF(B126=0,0,'Участки тепловых сетей'!G126/1000)</f>
        <v>8.1000000000000003E-2</v>
      </c>
      <c r="J126" s="102">
        <f t="shared" si="17"/>
        <v>4.0000000000000001E-3</v>
      </c>
      <c r="K126" s="109">
        <f t="shared" ca="1" si="18"/>
        <v>4.1864487440636324</v>
      </c>
      <c r="L126" s="109">
        <f t="shared" ca="1" si="19"/>
        <v>2.0107547930487749E-2</v>
      </c>
      <c r="M126" s="109">
        <f t="shared" ca="1" si="20"/>
        <v>5.0268869826219369</v>
      </c>
      <c r="N126" s="108">
        <f t="shared" si="21"/>
        <v>5.8875364438469369</v>
      </c>
      <c r="O126" s="111">
        <f t="shared" si="22"/>
        <v>0.1698503286625257</v>
      </c>
      <c r="P126" s="111">
        <f>_xlfn.MAXIFS($R$4:$R$13,$B$4:$B$13,B126)</f>
        <v>0</v>
      </c>
      <c r="Q126" s="112">
        <f t="shared" ca="1" si="23"/>
        <v>0.98009326063653324</v>
      </c>
      <c r="R126" s="112">
        <f ca="1">IF(B125=0,0,IF(B126=B125,R125+L126/O126,L126/O126+1))</f>
        <v>79.30502304683634</v>
      </c>
    </row>
    <row r="127" spans="1:18" x14ac:dyDescent="0.25">
      <c r="A127" s="102">
        <v>124</v>
      </c>
      <c r="B127" s="102" t="str">
        <f>'Участки тепловых сетей'!B127</f>
        <v>Котельная №1 с. Дивеево</v>
      </c>
      <c r="C127" s="102" t="str">
        <f>'Участки тепловых сетей'!C127</f>
        <v>Т67.1</v>
      </c>
      <c r="D127" s="102" t="str">
        <f>'Участки тепловых сетей'!D127</f>
        <v xml:space="preserve">Т67.2 </v>
      </c>
      <c r="E127" s="102">
        <f>IF('Участки тепловых сетей'!F127="Подземная канальная или подвальная",2,IF('Участки тепловых сетей'!F127="Подземная бесканальная",2,IF('Участки тепловых сетей'!F127="Надземная",1,0)))</f>
        <v>2</v>
      </c>
      <c r="F127" s="102">
        <f t="shared" si="16"/>
        <v>0.05</v>
      </c>
      <c r="G127" s="102">
        <f ca="1">IF(B127=0,0,(YEAR(TODAY())-'Участки тепловых сетей'!E127)*0.85)</f>
        <v>42.5</v>
      </c>
      <c r="H127" s="102">
        <f>IF(B127=0,0,'Участки тепловых сетей'!H127/1000)</f>
        <v>5.0000000000000001E-3</v>
      </c>
      <c r="I127" s="108">
        <f>IF(B127=0,0,'Участки тепловых сетей'!G127/1000)</f>
        <v>8.1000000000000003E-2</v>
      </c>
      <c r="J127" s="102">
        <f t="shared" si="17"/>
        <v>5.0000000000000001E-3</v>
      </c>
      <c r="K127" s="109">
        <f t="shared" ca="1" si="18"/>
        <v>4.1864487440636324</v>
      </c>
      <c r="L127" s="109">
        <f t="shared" ca="1" si="19"/>
        <v>2.5134434913109686E-2</v>
      </c>
      <c r="M127" s="109">
        <f t="shared" ca="1" si="20"/>
        <v>5.0268869826219369</v>
      </c>
      <c r="N127" s="108">
        <f t="shared" si="21"/>
        <v>5.8872683833237396</v>
      </c>
      <c r="O127" s="111">
        <f t="shared" si="22"/>
        <v>0.16985806232863399</v>
      </c>
      <c r="P127" s="111">
        <f>_xlfn.MAXIFS($R$4:$R$13,$B$4:$B$13,B127)</f>
        <v>0</v>
      </c>
      <c r="Q127" s="112">
        <f t="shared" ca="1" si="23"/>
        <v>0.97517880513792332</v>
      </c>
      <c r="R127" s="112">
        <f ca="1">IF(B126=0,0,IF(B127=B126,R126+L127/O127,L127/O127+1))</f>
        <v>79.452996210832993</v>
      </c>
    </row>
    <row r="128" spans="1:18" x14ac:dyDescent="0.25">
      <c r="A128" s="102">
        <v>125</v>
      </c>
      <c r="B128" s="102" t="str">
        <f>'Участки тепловых сетей'!B128</f>
        <v>Котельная №1 с. Дивеево</v>
      </c>
      <c r="C128" s="102" t="str">
        <f>'Участки тепловых сетей'!C128</f>
        <v>Т67.3</v>
      </c>
      <c r="D128" s="102" t="str">
        <f>'Участки тепловых сетей'!D128</f>
        <v xml:space="preserve">Т67.4 </v>
      </c>
      <c r="E128" s="102">
        <f>IF('Участки тепловых сетей'!F128="Подземная канальная или подвальная",2,IF('Участки тепловых сетей'!F128="Подземная бесканальная",2,IF('Участки тепловых сетей'!F128="Надземная",1,0)))</f>
        <v>2</v>
      </c>
      <c r="F128" s="102">
        <f t="shared" si="16"/>
        <v>0.05</v>
      </c>
      <c r="G128" s="102">
        <f ca="1">IF(B128=0,0,(YEAR(TODAY())-'Участки тепловых сетей'!E128)*0.85)</f>
        <v>42.5</v>
      </c>
      <c r="H128" s="102">
        <f>IF(B128=0,0,'Участки тепловых сетей'!H128/1000)</f>
        <v>0.01</v>
      </c>
      <c r="I128" s="108">
        <f>IF(B128=0,0,'Участки тепловых сетей'!G128/1000)</f>
        <v>8.1000000000000003E-2</v>
      </c>
      <c r="J128" s="102">
        <f t="shared" si="17"/>
        <v>0.01</v>
      </c>
      <c r="K128" s="109">
        <f t="shared" ca="1" si="18"/>
        <v>4.1864487440636324</v>
      </c>
      <c r="L128" s="109">
        <f t="shared" ca="1" si="19"/>
        <v>5.0268869826219371E-2</v>
      </c>
      <c r="M128" s="109">
        <f t="shared" ca="1" si="20"/>
        <v>5.0268869826219369</v>
      </c>
      <c r="N128" s="108">
        <f t="shared" si="21"/>
        <v>5.8859280807077603</v>
      </c>
      <c r="O128" s="111">
        <f t="shared" si="22"/>
        <v>0.16989674122551526</v>
      </c>
      <c r="P128" s="111">
        <f>_xlfn.MAXIFS($R$4:$R$13,$B$4:$B$13,B128)</f>
        <v>0</v>
      </c>
      <c r="Q128" s="112">
        <f t="shared" ca="1" si="23"/>
        <v>0.95097370199022779</v>
      </c>
      <c r="R128" s="112">
        <f ca="1">IF(B127=0,0,IF(B128=B127,R127+L128/O128,L128/O128+1))</f>
        <v>79.748875163328577</v>
      </c>
    </row>
    <row r="129" spans="1:18" x14ac:dyDescent="0.25">
      <c r="A129" s="102">
        <v>126</v>
      </c>
      <c r="B129" s="102" t="str">
        <f>'Участки тепловых сетей'!B129</f>
        <v>Котельная №1 с. Дивеево</v>
      </c>
      <c r="C129" s="102" t="str">
        <f>'Участки тепловых сетей'!C129</f>
        <v>Т68.1</v>
      </c>
      <c r="D129" s="102" t="str">
        <f>'Участки тепловых сетей'!D129</f>
        <v xml:space="preserve">Т68.2 </v>
      </c>
      <c r="E129" s="102">
        <f>IF('Участки тепловых сетей'!F129="Подземная канальная или подвальная",2,IF('Участки тепловых сетей'!F129="Подземная бесканальная",2,IF('Участки тепловых сетей'!F129="Надземная",1,0)))</f>
        <v>2</v>
      </c>
      <c r="F129" s="102">
        <f t="shared" si="16"/>
        <v>0.05</v>
      </c>
      <c r="G129" s="102">
        <f ca="1">IF(B129=0,0,(YEAR(TODAY())-'Участки тепловых сетей'!E129)*0.85)</f>
        <v>42.5</v>
      </c>
      <c r="H129" s="102">
        <f>IF(B129=0,0,'Участки тепловых сетей'!H129/1000)</f>
        <v>0.01</v>
      </c>
      <c r="I129" s="108">
        <f>IF(B129=0,0,'Участки тепловых сетей'!G129/1000)</f>
        <v>8.1000000000000003E-2</v>
      </c>
      <c r="J129" s="102">
        <f t="shared" si="17"/>
        <v>0.01</v>
      </c>
      <c r="K129" s="109">
        <f t="shared" ca="1" si="18"/>
        <v>4.1864487440636324</v>
      </c>
      <c r="L129" s="109">
        <f t="shared" ca="1" si="19"/>
        <v>5.0268869826219371E-2</v>
      </c>
      <c r="M129" s="109">
        <f t="shared" ca="1" si="20"/>
        <v>5.0268869826219369</v>
      </c>
      <c r="N129" s="108">
        <f t="shared" si="21"/>
        <v>5.8859280807077603</v>
      </c>
      <c r="O129" s="111">
        <f t="shared" si="22"/>
        <v>0.16989674122551526</v>
      </c>
      <c r="P129" s="111">
        <f>_xlfn.MAXIFS($R$4:$R$13,$B$4:$B$13,B129)</f>
        <v>0</v>
      </c>
      <c r="Q129" s="112">
        <f t="shared" ca="1" si="23"/>
        <v>0.95097370199022779</v>
      </c>
      <c r="R129" s="112">
        <f ca="1">IF(B128=0,0,IF(B129=B128,R128+L129/O129,L129/O129+1))</f>
        <v>80.044754115824162</v>
      </c>
    </row>
    <row r="130" spans="1:18" x14ac:dyDescent="0.25">
      <c r="A130" s="102">
        <v>127</v>
      </c>
      <c r="B130" s="102" t="str">
        <f>'Участки тепловых сетей'!B130</f>
        <v>Котельная №1 с. Дивеево</v>
      </c>
      <c r="C130" s="102" t="str">
        <f>'Участки тепловых сетей'!C130</f>
        <v>Т41</v>
      </c>
      <c r="D130" s="102" t="str">
        <f>'Участки тепловых сетей'!D130</f>
        <v xml:space="preserve">Т42 </v>
      </c>
      <c r="E130" s="102">
        <f>IF('Участки тепловых сетей'!F130="Подземная канальная или подвальная",2,IF('Участки тепловых сетей'!F130="Подземная бесканальная",2,IF('Участки тепловых сетей'!F130="Надземная",1,0)))</f>
        <v>2</v>
      </c>
      <c r="F130" s="102">
        <f t="shared" si="16"/>
        <v>0.05</v>
      </c>
      <c r="G130" s="102">
        <f ca="1">IF(B130=0,0,(YEAR(TODAY())-'Участки тепловых сетей'!E130)*0.85)</f>
        <v>42.5</v>
      </c>
      <c r="H130" s="102">
        <f>IF(B130=0,0,'Участки тепловых сетей'!H130/1000)</f>
        <v>4.8000000000000001E-2</v>
      </c>
      <c r="I130" s="108">
        <f>IF(B130=0,0,'Участки тепловых сетей'!G130/1000)</f>
        <v>8.1000000000000003E-2</v>
      </c>
      <c r="J130" s="102">
        <f t="shared" si="17"/>
        <v>4.8000000000000001E-2</v>
      </c>
      <c r="K130" s="109">
        <f t="shared" ca="1" si="18"/>
        <v>4.1864487440636324</v>
      </c>
      <c r="L130" s="109">
        <f t="shared" ca="1" si="19"/>
        <v>0.24129057516585298</v>
      </c>
      <c r="M130" s="109">
        <f t="shared" ca="1" si="20"/>
        <v>5.0268869826219369</v>
      </c>
      <c r="N130" s="108">
        <f t="shared" si="21"/>
        <v>5.8757417808263082</v>
      </c>
      <c r="O130" s="111">
        <f t="shared" si="22"/>
        <v>0.17019127751038943</v>
      </c>
      <c r="P130" s="111">
        <f>_xlfn.MAXIFS($R$4:$R$13,$B$4:$B$13,B130)</f>
        <v>0</v>
      </c>
      <c r="Q130" s="112">
        <f t="shared" ca="1" si="23"/>
        <v>0.7856133135000577</v>
      </c>
      <c r="R130" s="112">
        <f ca="1">IF(B129=0,0,IF(B130=B129,R129+L130/O130,L130/O130+1))</f>
        <v>81.462515229645774</v>
      </c>
    </row>
    <row r="131" spans="1:18" x14ac:dyDescent="0.25">
      <c r="A131" s="102">
        <v>128</v>
      </c>
      <c r="B131" s="102" t="str">
        <f>'Участки тепловых сетей'!B131</f>
        <v>Котельная №1 с. Дивеево</v>
      </c>
      <c r="C131" s="102" t="str">
        <f>'Участки тепловых сетей'!C131</f>
        <v>Т42</v>
      </c>
      <c r="D131" s="102" t="str">
        <f>'Участки тепловых сетей'!D131</f>
        <v xml:space="preserve">Т43 </v>
      </c>
      <c r="E131" s="102">
        <f>IF('Участки тепловых сетей'!F131="Подземная канальная или подвальная",2,IF('Участки тепловых сетей'!F131="Подземная бесканальная",2,IF('Участки тепловых сетей'!F131="Надземная",1,0)))</f>
        <v>2</v>
      </c>
      <c r="F131" s="102">
        <f t="shared" si="16"/>
        <v>0.05</v>
      </c>
      <c r="G131" s="102">
        <f ca="1">IF(B131=0,0,(YEAR(TODAY())-'Участки тепловых сетей'!E131)*0.85)</f>
        <v>42.5</v>
      </c>
      <c r="H131" s="102">
        <f>IF(B131=0,0,'Участки тепловых сетей'!H131/1000)</f>
        <v>2.8000000000000001E-2</v>
      </c>
      <c r="I131" s="108">
        <f>IF(B131=0,0,'Участки тепловых сетей'!G131/1000)</f>
        <v>8.1000000000000003E-2</v>
      </c>
      <c r="J131" s="102">
        <f t="shared" si="17"/>
        <v>2.8000000000000001E-2</v>
      </c>
      <c r="K131" s="109">
        <f t="shared" ca="1" si="18"/>
        <v>4.1864487440636324</v>
      </c>
      <c r="L131" s="109">
        <f t="shared" ca="1" si="19"/>
        <v>0.14075283551341425</v>
      </c>
      <c r="M131" s="109">
        <f t="shared" ca="1" si="20"/>
        <v>5.0268869826219369</v>
      </c>
      <c r="N131" s="108">
        <f t="shared" si="21"/>
        <v>5.8811029912902297</v>
      </c>
      <c r="O131" s="111">
        <f t="shared" si="22"/>
        <v>0.17003613122929076</v>
      </c>
      <c r="P131" s="111">
        <f>_xlfn.MAXIFS($R$4:$R$13,$B$4:$B$13,B131)</f>
        <v>0</v>
      </c>
      <c r="Q131" s="112">
        <f t="shared" ca="1" si="23"/>
        <v>0.86870399794281372</v>
      </c>
      <c r="R131" s="112">
        <f ca="1">IF(B130=0,0,IF(B131=B130,R130+L131/O131,L131/O131+1))</f>
        <v>82.290297151616301</v>
      </c>
    </row>
    <row r="132" spans="1:18" x14ac:dyDescent="0.25">
      <c r="A132" s="102">
        <v>129</v>
      </c>
      <c r="B132" s="102" t="str">
        <f>'Участки тепловых сетей'!B132</f>
        <v>Котельная №1 с. Дивеево</v>
      </c>
      <c r="C132" s="102" t="str">
        <f>'Участки тепловых сетей'!C132</f>
        <v>Т43</v>
      </c>
      <c r="D132" s="102" t="str">
        <f>'Участки тепловых сетей'!D132</f>
        <v xml:space="preserve">Т45 </v>
      </c>
      <c r="E132" s="102">
        <f>IF('Участки тепловых сетей'!F132="Подземная канальная или подвальная",2,IF('Участки тепловых сетей'!F132="Подземная бесканальная",2,IF('Участки тепловых сетей'!F132="Надземная",1,0)))</f>
        <v>2</v>
      </c>
      <c r="F132" s="102">
        <f t="shared" si="16"/>
        <v>0.05</v>
      </c>
      <c r="G132" s="102">
        <f ca="1">IF(B132=0,0,(YEAR(TODAY())-'Участки тепловых сетей'!E132)*0.85)</f>
        <v>42.5</v>
      </c>
      <c r="H132" s="102">
        <f>IF(B132=0,0,'Участки тепловых сетей'!H132/1000)</f>
        <v>7.1999999999999995E-2</v>
      </c>
      <c r="I132" s="108">
        <f>IF(B132=0,0,'Участки тепловых сетей'!G132/1000)</f>
        <v>8.1000000000000003E-2</v>
      </c>
      <c r="J132" s="102">
        <f t="shared" si="17"/>
        <v>7.1999999999999995E-2</v>
      </c>
      <c r="K132" s="109">
        <f t="shared" ca="1" si="18"/>
        <v>4.1864487440636324</v>
      </c>
      <c r="L132" s="109">
        <f t="shared" ca="1" si="19"/>
        <v>0.36193586274877942</v>
      </c>
      <c r="M132" s="109">
        <f t="shared" ca="1" si="20"/>
        <v>5.0268869826219369</v>
      </c>
      <c r="N132" s="108">
        <f t="shared" si="21"/>
        <v>5.8693083282696019</v>
      </c>
      <c r="O132" s="111">
        <f t="shared" si="22"/>
        <v>0.17037782717658342</v>
      </c>
      <c r="P132" s="111">
        <f>_xlfn.MAXIFS($R$4:$R$13,$B$4:$B$13,B132)</f>
        <v>0</v>
      </c>
      <c r="Q132" s="112">
        <f t="shared" ca="1" si="23"/>
        <v>0.6963270269110573</v>
      </c>
      <c r="R132" s="112">
        <f ca="1">IF(B131=0,0,IF(B132=B131,R131+L132/O132,L132/O132+1))</f>
        <v>84.414610325147152</v>
      </c>
    </row>
    <row r="133" spans="1:18" x14ac:dyDescent="0.25">
      <c r="A133" s="102">
        <v>130</v>
      </c>
      <c r="B133" s="102" t="str">
        <f>'Участки тепловых сетей'!B133</f>
        <v>Котельная №1 с. Дивеево</v>
      </c>
      <c r="C133" s="102" t="str">
        <f>'Участки тепловых сетей'!C133</f>
        <v>ТК2-ГВС</v>
      </c>
      <c r="D133" s="102" t="str">
        <f>'Участки тепловых сетей'!D133</f>
        <v xml:space="preserve">ТК4-ГВС </v>
      </c>
      <c r="E133" s="102">
        <f>IF('Участки тепловых сетей'!F133="Подземная канальная или подвальная",2,IF('Участки тепловых сетей'!F133="Подземная бесканальная",2,IF('Участки тепловых сетей'!F133="Надземная",1,0)))</f>
        <v>2</v>
      </c>
      <c r="F133" s="102">
        <f t="shared" si="16"/>
        <v>0.05</v>
      </c>
      <c r="G133" s="102">
        <f ca="1">IF(B133=0,0,(YEAR(TODAY())-'Участки тепловых сетей'!E133)*0.85)</f>
        <v>13.6</v>
      </c>
      <c r="H133" s="102">
        <f>IF(B133=0,0,'Участки тепловых сетей'!H133/1000)</f>
        <v>2.9000000000000001E-2</v>
      </c>
      <c r="I133" s="108">
        <f>IF(B133=0,0,'Участки тепловых сетей'!G133/1000)</f>
        <v>8.1000000000000003E-2</v>
      </c>
      <c r="J133" s="102">
        <f t="shared" si="17"/>
        <v>2.9000000000000001E-2</v>
      </c>
      <c r="K133" s="109">
        <f t="shared" ca="1" si="18"/>
        <v>1</v>
      </c>
      <c r="L133" s="109">
        <f t="shared" ca="1" si="19"/>
        <v>1.4500000000000001E-3</v>
      </c>
      <c r="M133" s="109">
        <f t="shared" ca="1" si="20"/>
        <v>0.05</v>
      </c>
      <c r="N133" s="108">
        <f t="shared" si="21"/>
        <v>5.8808349307670342</v>
      </c>
      <c r="O133" s="111">
        <f t="shared" si="22"/>
        <v>0.17004388182505414</v>
      </c>
      <c r="P133" s="111">
        <f>_xlfn.MAXIFS($R$4:$R$13,$B$4:$B$13,B133)</f>
        <v>0</v>
      </c>
      <c r="Q133" s="112">
        <f t="shared" ca="1" si="23"/>
        <v>0.99855105074207995</v>
      </c>
      <c r="R133" s="112">
        <f ca="1">IF(B132=0,0,IF(B133=B132,R132+L133/O133,L133/O133+1))</f>
        <v>84.423137535796769</v>
      </c>
    </row>
    <row r="134" spans="1:18" x14ac:dyDescent="0.25">
      <c r="A134" s="102">
        <v>131</v>
      </c>
      <c r="B134" s="102" t="str">
        <f>'Участки тепловых сетей'!B134</f>
        <v>Котельная №1 с. Дивеево</v>
      </c>
      <c r="C134" s="102" t="str">
        <f>'Участки тепловых сетей'!C134</f>
        <v>ТК4-ГВС</v>
      </c>
      <c r="D134" s="102" t="str">
        <f>'Участки тепловых сетей'!D134</f>
        <v xml:space="preserve">ТК5-ГВС </v>
      </c>
      <c r="E134" s="102">
        <f>IF('Участки тепловых сетей'!F134="Подземная канальная или подвальная",2,IF('Участки тепловых сетей'!F134="Подземная бесканальная",2,IF('Участки тепловых сетей'!F134="Надземная",1,0)))</f>
        <v>2</v>
      </c>
      <c r="F134" s="102">
        <f t="shared" si="16"/>
        <v>0.05</v>
      </c>
      <c r="G134" s="102">
        <f ca="1">IF(B134=0,0,(YEAR(TODAY())-'Участки тепловых сетей'!E134)*0.85)</f>
        <v>13.6</v>
      </c>
      <c r="H134" s="102">
        <f>IF(B134=0,0,'Участки тепловых сетей'!H134/1000)</f>
        <v>2.5999999999999999E-2</v>
      </c>
      <c r="I134" s="108">
        <f>IF(B134=0,0,'Участки тепловых сетей'!G134/1000)</f>
        <v>8.1000000000000003E-2</v>
      </c>
      <c r="J134" s="102">
        <f t="shared" si="17"/>
        <v>2.5999999999999999E-2</v>
      </c>
      <c r="K134" s="109">
        <f t="shared" ca="1" si="18"/>
        <v>1</v>
      </c>
      <c r="L134" s="109">
        <f t="shared" ca="1" si="19"/>
        <v>1.2999999999999999E-3</v>
      </c>
      <c r="M134" s="109">
        <f t="shared" ca="1" si="20"/>
        <v>0.05</v>
      </c>
      <c r="N134" s="108">
        <f t="shared" si="21"/>
        <v>5.8816391123366216</v>
      </c>
      <c r="O134" s="111">
        <f t="shared" si="22"/>
        <v>0.17002063215720253</v>
      </c>
      <c r="P134" s="111">
        <f>_xlfn.MAXIFS($R$4:$R$13,$B$4:$B$13,B134)</f>
        <v>0</v>
      </c>
      <c r="Q134" s="112">
        <f t="shared" ca="1" si="23"/>
        <v>0.99870084463395226</v>
      </c>
      <c r="R134" s="112">
        <f ca="1">IF(B133=0,0,IF(B134=B133,R133+L134/O134,L134/O134+1))</f>
        <v>84.43078366664281</v>
      </c>
    </row>
    <row r="135" spans="1:18" x14ac:dyDescent="0.25">
      <c r="A135" s="102">
        <v>132</v>
      </c>
      <c r="B135" s="102" t="str">
        <f>'Участки тепловых сетей'!B135</f>
        <v>Котельная №1 с. Дивеево</v>
      </c>
      <c r="C135" s="102" t="str">
        <f>'Участки тепловых сетей'!C135</f>
        <v>ТК5-ГВС</v>
      </c>
      <c r="D135" s="102" t="str">
        <f>'Участки тепловых сетей'!D135</f>
        <v xml:space="preserve">ТК6-ГВС </v>
      </c>
      <c r="E135" s="102">
        <f>IF('Участки тепловых сетей'!F135="Подземная канальная или подвальная",2,IF('Участки тепловых сетей'!F135="Подземная бесканальная",2,IF('Участки тепловых сетей'!F135="Надземная",1,0)))</f>
        <v>2</v>
      </c>
      <c r="F135" s="102">
        <f t="shared" si="16"/>
        <v>0.05</v>
      </c>
      <c r="G135" s="102">
        <f ca="1">IF(B135=0,0,(YEAR(TODAY())-'Участки тепловых сетей'!E135)*0.85)</f>
        <v>8.5</v>
      </c>
      <c r="H135" s="102">
        <f>IF(B135=0,0,'Участки тепловых сетей'!H135/1000)</f>
        <v>4.1500000000000002E-2</v>
      </c>
      <c r="I135" s="108">
        <f>IF(B135=0,0,'Участки тепловых сетей'!G135/1000)</f>
        <v>8.1000000000000003E-2</v>
      </c>
      <c r="J135" s="102">
        <f t="shared" si="17"/>
        <v>4.1500000000000002E-2</v>
      </c>
      <c r="K135" s="109">
        <f t="shared" ca="1" si="18"/>
        <v>1</v>
      </c>
      <c r="L135" s="109">
        <f t="shared" ca="1" si="19"/>
        <v>2.075E-3</v>
      </c>
      <c r="M135" s="109">
        <f t="shared" ca="1" si="20"/>
        <v>0.05</v>
      </c>
      <c r="N135" s="108">
        <f t="shared" si="21"/>
        <v>5.8774841742270816</v>
      </c>
      <c r="O135" s="111">
        <f t="shared" si="22"/>
        <v>0.17014082392344423</v>
      </c>
      <c r="P135" s="111">
        <f>_xlfn.MAXIFS($R$4:$R$13,$B$4:$B$13,B135)</f>
        <v>0</v>
      </c>
      <c r="Q135" s="112">
        <f t="shared" ca="1" si="23"/>
        <v>0.99792715132424348</v>
      </c>
      <c r="R135" s="112">
        <f ca="1">IF(B134=0,0,IF(B135=B134,R134+L135/O135,L135/O135+1))</f>
        <v>84.442979446304335</v>
      </c>
    </row>
    <row r="136" spans="1:18" x14ac:dyDescent="0.25">
      <c r="A136" s="102">
        <v>133</v>
      </c>
      <c r="B136" s="102" t="str">
        <f>'Участки тепловых сетей'!B136</f>
        <v>Котельная №1 с. Дивеево</v>
      </c>
      <c r="C136" s="102" t="str">
        <f>'Участки тепловых сетей'!C136</f>
        <v>Т69</v>
      </c>
      <c r="D136" s="102" t="str">
        <f>'Участки тепловых сетей'!D136</f>
        <v xml:space="preserve">Т17 </v>
      </c>
      <c r="E136" s="102">
        <f>IF('Участки тепловых сетей'!F136="Подземная канальная или подвальная",2,IF('Участки тепловых сетей'!F136="Подземная бесканальная",2,IF('Участки тепловых сетей'!F136="Надземная",1,0)))</f>
        <v>1</v>
      </c>
      <c r="F136" s="102">
        <f t="shared" si="16"/>
        <v>0.05</v>
      </c>
      <c r="G136" s="102">
        <f ca="1">IF(B136=0,0,(YEAR(TODAY())-'Участки тепловых сетей'!E136)*0.85)</f>
        <v>42.5</v>
      </c>
      <c r="H136" s="102">
        <f>IF(B136=0,0,'Участки тепловых сетей'!H136/1000)</f>
        <v>0.16</v>
      </c>
      <c r="I136" s="108">
        <f>IF(B136=0,0,'Участки тепловых сетей'!G136/1000)</f>
        <v>6.9000000000000006E-2</v>
      </c>
      <c r="J136" s="102">
        <f t="shared" si="17"/>
        <v>0.16</v>
      </c>
      <c r="K136" s="109">
        <f t="shared" ca="1" si="18"/>
        <v>4.1864487440636324</v>
      </c>
      <c r="L136" s="109">
        <f t="shared" ca="1" si="19"/>
        <v>0.80430191721950994</v>
      </c>
      <c r="M136" s="109">
        <f t="shared" ca="1" si="20"/>
        <v>5.0268869826219369</v>
      </c>
      <c r="N136" s="108">
        <f t="shared" si="21"/>
        <v>5.3318730257714044</v>
      </c>
      <c r="O136" s="111">
        <f t="shared" si="22"/>
        <v>0.18755135299856884</v>
      </c>
      <c r="P136" s="111">
        <f>_xlfn.MAXIFS($R$4:$R$13,$B$4:$B$13,B136)</f>
        <v>0</v>
      </c>
      <c r="Q136" s="112">
        <f t="shared" ca="1" si="23"/>
        <v>0.44740013990495375</v>
      </c>
      <c r="R136" s="112">
        <f ca="1">IF(B135=0,0,IF(B136=B135,R135+L136/O136,L136/O136+1))</f>
        <v>88.731415143303266</v>
      </c>
    </row>
    <row r="137" spans="1:18" x14ac:dyDescent="0.25">
      <c r="A137" s="102">
        <v>134</v>
      </c>
      <c r="B137" s="102" t="str">
        <f>'Участки тепловых сетей'!B137</f>
        <v>Котельная №1 с. Дивеево</v>
      </c>
      <c r="C137" s="102" t="str">
        <f>'Участки тепловых сетей'!C137</f>
        <v>Т33</v>
      </c>
      <c r="D137" s="102" t="str">
        <f>'Участки тепловых сетей'!D137</f>
        <v xml:space="preserve">Т33а </v>
      </c>
      <c r="E137" s="102">
        <f>IF('Участки тепловых сетей'!F137="Подземная канальная или подвальная",2,IF('Участки тепловых сетей'!F137="Подземная бесканальная",2,IF('Участки тепловых сетей'!F137="Надземная",1,0)))</f>
        <v>2</v>
      </c>
      <c r="F137" s="102">
        <f t="shared" si="16"/>
        <v>0.05</v>
      </c>
      <c r="G137" s="102">
        <f ca="1">IF(B137=0,0,(YEAR(TODAY())-'Участки тепловых сетей'!E137)*0.85)</f>
        <v>42.5</v>
      </c>
      <c r="H137" s="102">
        <f>IF(B137=0,0,'Участки тепловых сетей'!H137/1000)</f>
        <v>0.04</v>
      </c>
      <c r="I137" s="108">
        <f>IF(B137=0,0,'Участки тепловых сетей'!G137/1000)</f>
        <v>6.9000000000000006E-2</v>
      </c>
      <c r="J137" s="102">
        <f t="shared" si="17"/>
        <v>0.04</v>
      </c>
      <c r="K137" s="109">
        <f t="shared" ca="1" si="18"/>
        <v>4.1864487440636324</v>
      </c>
      <c r="L137" s="109">
        <f t="shared" ca="1" si="19"/>
        <v>0.20107547930487749</v>
      </c>
      <c r="M137" s="109">
        <f t="shared" ca="1" si="20"/>
        <v>5.0268869826219369</v>
      </c>
      <c r="N137" s="108">
        <f t="shared" si="21"/>
        <v>5.3584099749784659</v>
      </c>
      <c r="O137" s="111">
        <f t="shared" si="22"/>
        <v>0.18662252509038724</v>
      </c>
      <c r="P137" s="111">
        <f>_xlfn.MAXIFS($R$4:$R$13,$B$4:$B$13,B137)</f>
        <v>0</v>
      </c>
      <c r="Q137" s="112">
        <f t="shared" ca="1" si="23"/>
        <v>0.81785069842189129</v>
      </c>
      <c r="R137" s="112">
        <f ca="1">IF(B136=0,0,IF(B137=B136,R136+L137/O137,L137/O137+1))</f>
        <v>89.808859997334096</v>
      </c>
    </row>
    <row r="138" spans="1:18" x14ac:dyDescent="0.25">
      <c r="A138" s="102">
        <v>135</v>
      </c>
      <c r="B138" s="102" t="str">
        <f>'Участки тепловых сетей'!B138</f>
        <v>Котельная №1 с. Дивеево</v>
      </c>
      <c r="C138" s="102" t="str">
        <f>'Участки тепловых сетей'!C138</f>
        <v>Т33а</v>
      </c>
      <c r="D138" s="102" t="str">
        <f>'Участки тепловых сетей'!D138</f>
        <v xml:space="preserve">ул. Мира, 6 </v>
      </c>
      <c r="E138" s="102">
        <f>IF('Участки тепловых сетей'!F138="Подземная канальная или подвальная",2,IF('Участки тепловых сетей'!F138="Подземная бесканальная",2,IF('Участки тепловых сетей'!F138="Надземная",1,0)))</f>
        <v>2</v>
      </c>
      <c r="F138" s="102">
        <f t="shared" si="16"/>
        <v>0.05</v>
      </c>
      <c r="G138" s="102">
        <f ca="1">IF(B138=0,0,(YEAR(TODAY())-'Участки тепловых сетей'!E138)*0.85)</f>
        <v>33.15</v>
      </c>
      <c r="H138" s="102">
        <f>IF(B138=0,0,'Участки тепловых сетей'!H138/1000)</f>
        <v>0.01</v>
      </c>
      <c r="I138" s="108">
        <f>IF(B138=0,0,'Участки тепловых сетей'!G138/1000)</f>
        <v>6.9000000000000006E-2</v>
      </c>
      <c r="J138" s="102">
        <f t="shared" si="17"/>
        <v>0.01</v>
      </c>
      <c r="K138" s="109">
        <f t="shared" ca="1" si="18"/>
        <v>2.623089494497302</v>
      </c>
      <c r="L138" s="109">
        <f t="shared" ca="1" si="19"/>
        <v>3.4975292756290926E-3</v>
      </c>
      <c r="M138" s="109">
        <f t="shared" ca="1" si="20"/>
        <v>0.34975292756290927</v>
      </c>
      <c r="N138" s="108">
        <f t="shared" si="21"/>
        <v>5.3650442122802309</v>
      </c>
      <c r="O138" s="111">
        <f t="shared" si="22"/>
        <v>0.18639175381091291</v>
      </c>
      <c r="P138" s="111">
        <f>_xlfn.MAXIFS($R$4:$R$13,$B$4:$B$13,B138)</f>
        <v>0</v>
      </c>
      <c r="Q138" s="112">
        <f t="shared" ca="1" si="23"/>
        <v>0.99650857995540765</v>
      </c>
      <c r="R138" s="112">
        <f ca="1">IF(B137=0,0,IF(B138=B137,R137+L138/O138,L138/O138+1))</f>
        <v>89.82762439653159</v>
      </c>
    </row>
    <row r="139" spans="1:18" x14ac:dyDescent="0.25">
      <c r="A139" s="102">
        <v>136</v>
      </c>
      <c r="B139" s="102" t="str">
        <f>'Участки тепловых сетей'!B139</f>
        <v>Котельная №1 с. Дивеево</v>
      </c>
      <c r="C139" s="102" t="str">
        <f>'Участки тепловых сетей'!C139</f>
        <v>Т12</v>
      </c>
      <c r="D139" s="102" t="str">
        <f>'Участки тепловых сетей'!D139</f>
        <v xml:space="preserve">ул. Южная, 1 </v>
      </c>
      <c r="E139" s="102">
        <f>IF('Участки тепловых сетей'!F139="Подземная канальная или подвальная",2,IF('Участки тепловых сетей'!F139="Подземная бесканальная",2,IF('Участки тепловых сетей'!F139="Надземная",1,0)))</f>
        <v>2</v>
      </c>
      <c r="F139" s="102">
        <f t="shared" si="16"/>
        <v>0.05</v>
      </c>
      <c r="G139" s="102">
        <f ca="1">IF(B139=0,0,(YEAR(TODAY())-'Участки тепловых сетей'!E139)*0.85)</f>
        <v>34.85</v>
      </c>
      <c r="H139" s="102">
        <f>IF(B139=0,0,'Участки тепловых сетей'!H139/1000)</f>
        <v>5.8999999999999997E-2</v>
      </c>
      <c r="I139" s="108">
        <f>IF(B139=0,0,'Участки тепловых сетей'!G139/1000)</f>
        <v>6.9000000000000006E-2</v>
      </c>
      <c r="J139" s="102">
        <f t="shared" si="17"/>
        <v>5.8999999999999997E-2</v>
      </c>
      <c r="K139" s="109">
        <f t="shared" ca="1" si="18"/>
        <v>2.8558023001364887</v>
      </c>
      <c r="L139" s="109">
        <f t="shared" ca="1" si="19"/>
        <v>2.9925622057563901E-2</v>
      </c>
      <c r="M139" s="109">
        <f t="shared" ca="1" si="20"/>
        <v>0.50721393317904917</v>
      </c>
      <c r="N139" s="108">
        <f t="shared" si="21"/>
        <v>5.3542082913540145</v>
      </c>
      <c r="O139" s="111">
        <f t="shared" si="22"/>
        <v>0.18676897602485915</v>
      </c>
      <c r="P139" s="111">
        <f>_xlfn.MAXIFS($R$4:$R$13,$B$4:$B$13,B139)</f>
        <v>0</v>
      </c>
      <c r="Q139" s="112">
        <f t="shared" ca="1" si="23"/>
        <v>0.97051771597489667</v>
      </c>
      <c r="R139" s="112">
        <f ca="1">IF(B138=0,0,IF(B139=B138,R138+L139/O139,L139/O139+1))</f>
        <v>89.987852410276119</v>
      </c>
    </row>
    <row r="140" spans="1:18" x14ac:dyDescent="0.25">
      <c r="A140" s="102">
        <v>137</v>
      </c>
      <c r="B140" s="102" t="str">
        <f>'Участки тепловых сетей'!B140</f>
        <v>Котельная №1 с. Дивеево</v>
      </c>
      <c r="C140" s="102" t="str">
        <f>'Участки тепловых сетей'!C140</f>
        <v>Т12</v>
      </c>
      <c r="D140" s="102" t="str">
        <f>'Участки тепловых сетей'!D140</f>
        <v xml:space="preserve">ул. Южная, 3А </v>
      </c>
      <c r="E140" s="102">
        <f>IF('Участки тепловых сетей'!F140="Подземная канальная или подвальная",2,IF('Участки тепловых сетей'!F140="Подземная бесканальная",2,IF('Участки тепловых сетей'!F140="Надземная",1,0)))</f>
        <v>2</v>
      </c>
      <c r="F140" s="102">
        <f t="shared" si="16"/>
        <v>0.05</v>
      </c>
      <c r="G140" s="102">
        <f ca="1">IF(B140=0,0,(YEAR(TODAY())-'Участки тепловых сетей'!E140)*0.85)</f>
        <v>31.45</v>
      </c>
      <c r="H140" s="102">
        <f>IF(B140=0,0,'Участки тепловых сетей'!H140/1000)</f>
        <v>6.9000000000000006E-2</v>
      </c>
      <c r="I140" s="108">
        <f>IF(B140=0,0,'Участки тепловых сетей'!G140/1000)</f>
        <v>6.9000000000000006E-2</v>
      </c>
      <c r="J140" s="102">
        <f t="shared" si="17"/>
        <v>6.9000000000000006E-2</v>
      </c>
      <c r="K140" s="109">
        <f t="shared" ca="1" si="18"/>
        <v>2.4093399237801809</v>
      </c>
      <c r="L140" s="109">
        <f t="shared" ca="1" si="19"/>
        <v>1.7343460027241984E-2</v>
      </c>
      <c r="M140" s="109">
        <f t="shared" ca="1" si="20"/>
        <v>0.25135449314843455</v>
      </c>
      <c r="N140" s="108">
        <f t="shared" si="21"/>
        <v>5.3519968789200929</v>
      </c>
      <c r="O140" s="111">
        <f t="shared" si="22"/>
        <v>0.18684614782544054</v>
      </c>
      <c r="P140" s="111">
        <f>_xlfn.MAXIFS($R$4:$R$13,$B$4:$B$13,B140)</f>
        <v>0</v>
      </c>
      <c r="Q140" s="112">
        <f t="shared" ca="1" si="23"/>
        <v>0.98280607205973314</v>
      </c>
      <c r="R140" s="112">
        <f ca="1">IF(B139=0,0,IF(B140=B139,R139+L140/O140,L140/O140+1))</f>
        <v>90.080674554211598</v>
      </c>
    </row>
    <row r="141" spans="1:18" x14ac:dyDescent="0.25">
      <c r="A141" s="102">
        <v>138</v>
      </c>
      <c r="B141" s="102" t="str">
        <f>'Участки тепловых сетей'!B141</f>
        <v>Котельная №1 с. Дивеево</v>
      </c>
      <c r="C141" s="102" t="str">
        <f>'Участки тепловых сетей'!C141</f>
        <v>Т36а</v>
      </c>
      <c r="D141" s="102" t="str">
        <f>'Участки тепловых сетей'!D141</f>
        <v xml:space="preserve">ул. Южная, 9 </v>
      </c>
      <c r="E141" s="102">
        <f>IF('Участки тепловых сетей'!F141="Подземная канальная или подвальная",2,IF('Участки тепловых сетей'!F141="Подземная бесканальная",2,IF('Участки тепловых сетей'!F141="Надземная",1,0)))</f>
        <v>2</v>
      </c>
      <c r="F141" s="102">
        <f t="shared" ref="F141:F204" si="24">IF(B141=0,0,0.05)</f>
        <v>0.05</v>
      </c>
      <c r="G141" s="102">
        <f ca="1">IF(B141=0,0,(YEAR(TODAY())-'Участки тепловых сетей'!E141)*0.85)</f>
        <v>42.5</v>
      </c>
      <c r="H141" s="102">
        <f>IF(B141=0,0,'Участки тепловых сетей'!H141/1000)</f>
        <v>1.7999999999999999E-2</v>
      </c>
      <c r="I141" s="108">
        <f>IF(B141=0,0,'Участки тепловых сетей'!G141/1000)</f>
        <v>6.9000000000000006E-2</v>
      </c>
      <c r="J141" s="102">
        <f t="shared" ref="J141:J204" si="25">IF(H141&lt;1,H141,IF(B141=0,0,IF(I141&lt;0.3,1,IF(I141&lt;0.6,1.5,IF(I141=0.6,2,IF(I141&lt;1.4,3,0))))))</f>
        <v>1.7999999999999999E-2</v>
      </c>
      <c r="K141" s="109">
        <f t="shared" ref="K141:K204" ca="1" si="26">IF(B141=0,0,IF(G141&gt;17,0.5*EXP(G141/20),IF(G141&gt;3,1,0.8)))</f>
        <v>4.1864487440636324</v>
      </c>
      <c r="L141" s="109">
        <f t="shared" ref="L141:L204" ca="1" si="27">IF(B141=0,0,M141*H141)</f>
        <v>9.0483965687194856E-2</v>
      </c>
      <c r="M141" s="109">
        <f t="shared" ref="M141:M204" ca="1" si="28">IF(B141=0,0,F141*(0.1*G141)^(K141-1))</f>
        <v>5.0268869826219369</v>
      </c>
      <c r="N141" s="108">
        <f t="shared" ref="N141:N204" si="29">IF(B141=0,0,2.91*(1+((20.89+((-1.88)*J141))*I141^(1.2))))</f>
        <v>5.3632750823330939</v>
      </c>
      <c r="O141" s="111">
        <f t="shared" ref="O141:O204" si="30">IF(B141=0,0,1/N141)</f>
        <v>0.1864532369958147</v>
      </c>
      <c r="P141" s="111">
        <f>_xlfn.MAXIFS($R$4:$R$13,$B$4:$B$13,B141)</f>
        <v>0</v>
      </c>
      <c r="Q141" s="112">
        <f t="shared" ref="Q141:Q204" ca="1" si="31">IF(B141=0,0,EXP(-L141))</f>
        <v>0.91348898095158948</v>
      </c>
      <c r="R141" s="112">
        <f ca="1">IF(B140=0,0,IF(B141=B140,R140+L141/O141,L141/O141+1))</f>
        <v>90.565964952732415</v>
      </c>
    </row>
    <row r="142" spans="1:18" x14ac:dyDescent="0.25">
      <c r="A142" s="102">
        <v>139</v>
      </c>
      <c r="B142" s="102" t="str">
        <f>'Участки тепловых сетей'!B142</f>
        <v>Котельная №1 с. Дивеево</v>
      </c>
      <c r="C142" s="102" t="str">
        <f>'Участки тепловых сетей'!C142</f>
        <v>Т13</v>
      </c>
      <c r="D142" s="102" t="str">
        <f>'Участки тепловых сетей'!D142</f>
        <v xml:space="preserve">ул. Южная, 5 </v>
      </c>
      <c r="E142" s="102">
        <f>IF('Участки тепловых сетей'!F142="Подземная канальная или подвальная",2,IF('Участки тепловых сетей'!F142="Подземная бесканальная",2,IF('Участки тепловых сетей'!F142="Надземная",1,0)))</f>
        <v>2</v>
      </c>
      <c r="F142" s="102">
        <f t="shared" si="24"/>
        <v>0.05</v>
      </c>
      <c r="G142" s="102">
        <f ca="1">IF(B142=0,0,(YEAR(TODAY())-'Участки тепловых сетей'!E142)*0.85)</f>
        <v>32.299999999999997</v>
      </c>
      <c r="H142" s="102">
        <f>IF(B142=0,0,'Участки тепловых сетей'!H142/1000)</f>
        <v>0.01</v>
      </c>
      <c r="I142" s="108">
        <f>IF(B142=0,0,'Участки тепловых сетей'!G142/1000)</f>
        <v>6.9000000000000006E-2</v>
      </c>
      <c r="J142" s="102">
        <f t="shared" si="25"/>
        <v>0.01</v>
      </c>
      <c r="K142" s="109">
        <f t="shared" ca="1" si="26"/>
        <v>2.5139439617343742</v>
      </c>
      <c r="L142" s="109">
        <f t="shared" ca="1" si="27"/>
        <v>2.9503537291440435E-3</v>
      </c>
      <c r="M142" s="109">
        <f t="shared" ca="1" si="28"/>
        <v>0.29503537291440435</v>
      </c>
      <c r="N142" s="108">
        <f t="shared" si="29"/>
        <v>5.3650442122802309</v>
      </c>
      <c r="O142" s="111">
        <f t="shared" si="30"/>
        <v>0.18639175381091291</v>
      </c>
      <c r="P142" s="111">
        <f>_xlfn.MAXIFS($R$4:$R$13,$B$4:$B$13,B142)</f>
        <v>0</v>
      </c>
      <c r="Q142" s="112">
        <f t="shared" ca="1" si="31"/>
        <v>0.99705399428730623</v>
      </c>
      <c r="R142" s="112">
        <f ca="1">IF(B141=0,0,IF(B142=B141,R141+L142/O142,L142/O142+1))</f>
        <v>90.581793730931139</v>
      </c>
    </row>
    <row r="143" spans="1:18" x14ac:dyDescent="0.25">
      <c r="A143" s="102">
        <v>140</v>
      </c>
      <c r="B143" s="102" t="str">
        <f>'Участки тепловых сетей'!B143</f>
        <v>Котельная №1 с. Дивеево</v>
      </c>
      <c r="C143" s="102" t="str">
        <f>'Участки тепловых сетей'!C143</f>
        <v>Т16</v>
      </c>
      <c r="D143" s="102" t="str">
        <f>'Участки тепловых сетей'!D143</f>
        <v xml:space="preserve">ул. Космонавтов, 1 </v>
      </c>
      <c r="E143" s="102">
        <f>IF('Участки тепловых сетей'!F143="Подземная канальная или подвальная",2,IF('Участки тепловых сетей'!F143="Подземная бесканальная",2,IF('Участки тепловых сетей'!F143="Надземная",1,0)))</f>
        <v>2</v>
      </c>
      <c r="F143" s="102">
        <f t="shared" si="24"/>
        <v>0.05</v>
      </c>
      <c r="G143" s="102">
        <f ca="1">IF(B143=0,0,(YEAR(TODAY())-'Участки тепловых сетей'!E143)*0.85)</f>
        <v>32.299999999999997</v>
      </c>
      <c r="H143" s="102">
        <f>IF(B143=0,0,'Участки тепловых сетей'!H143/1000)</f>
        <v>1.4999999999999999E-2</v>
      </c>
      <c r="I143" s="108">
        <f>IF(B143=0,0,'Участки тепловых сетей'!G143/1000)</f>
        <v>6.9000000000000006E-2</v>
      </c>
      <c r="J143" s="102">
        <f t="shared" si="25"/>
        <v>1.4999999999999999E-2</v>
      </c>
      <c r="K143" s="109">
        <f t="shared" ca="1" si="26"/>
        <v>2.5139439617343742</v>
      </c>
      <c r="L143" s="109">
        <f t="shared" ca="1" si="27"/>
        <v>4.4255305937160655E-3</v>
      </c>
      <c r="M143" s="109">
        <f t="shared" ca="1" si="28"/>
        <v>0.29503537291440435</v>
      </c>
      <c r="N143" s="108">
        <f t="shared" si="29"/>
        <v>5.3639385060632705</v>
      </c>
      <c r="O143" s="111">
        <f t="shared" si="30"/>
        <v>0.18643017604874168</v>
      </c>
      <c r="P143" s="111">
        <f>_xlfn.MAXIFS($R$4:$R$13,$B$4:$B$13,B143)</f>
        <v>0</v>
      </c>
      <c r="Q143" s="112">
        <f t="shared" ca="1" si="31"/>
        <v>0.99558424763686426</v>
      </c>
      <c r="R143" s="112">
        <f ca="1">IF(B142=0,0,IF(B143=B142,R142+L143/O143,L143/O143+1))</f>
        <v>90.605532004892538</v>
      </c>
    </row>
    <row r="144" spans="1:18" x14ac:dyDescent="0.25">
      <c r="A144" s="102">
        <v>141</v>
      </c>
      <c r="B144" s="102" t="str">
        <f>'Участки тепловых сетей'!B144</f>
        <v>Котельная №1 с. Дивеево</v>
      </c>
      <c r="C144" s="102" t="str">
        <f>'Участки тепловых сетей'!C144</f>
        <v>Т17</v>
      </c>
      <c r="D144" s="102" t="str">
        <f>'Участки тепловых сетей'!D144</f>
        <v xml:space="preserve">Т18 </v>
      </c>
      <c r="E144" s="102">
        <f>IF('Участки тепловых сетей'!F144="Подземная канальная или подвальная",2,IF('Участки тепловых сетей'!F144="Подземная бесканальная",2,IF('Участки тепловых сетей'!F144="Надземная",1,0)))</f>
        <v>2</v>
      </c>
      <c r="F144" s="102">
        <f t="shared" si="24"/>
        <v>0.05</v>
      </c>
      <c r="G144" s="102">
        <f ca="1">IF(B144=0,0,(YEAR(TODAY())-'Участки тепловых сетей'!E144)*0.85)</f>
        <v>38.25</v>
      </c>
      <c r="H144" s="102">
        <f>IF(B144=0,0,'Участки тепловых сетей'!H144/1000)</f>
        <v>3.5000000000000003E-2</v>
      </c>
      <c r="I144" s="108">
        <f>IF(B144=0,0,'Участки тепловых сетей'!G144/1000)</f>
        <v>6.9000000000000006E-2</v>
      </c>
      <c r="J144" s="102">
        <f t="shared" si="25"/>
        <v>3.5000000000000003E-2</v>
      </c>
      <c r="K144" s="109">
        <f t="shared" ca="1" si="26"/>
        <v>3.3849963207636384</v>
      </c>
      <c r="L144" s="109">
        <f t="shared" ca="1" si="27"/>
        <v>4.2915273854954063E-2</v>
      </c>
      <c r="M144" s="109">
        <f t="shared" ca="1" si="28"/>
        <v>1.226150681570116</v>
      </c>
      <c r="N144" s="108">
        <f t="shared" si="29"/>
        <v>5.3595156811954263</v>
      </c>
      <c r="O144" s="111">
        <f t="shared" si="30"/>
        <v>0.18658402353567749</v>
      </c>
      <c r="P144" s="111">
        <f>_xlfn.MAXIFS($R$4:$R$13,$B$4:$B$13,B144)</f>
        <v>0</v>
      </c>
      <c r="Q144" s="112">
        <f t="shared" ca="1" si="31"/>
        <v>0.9579925536446966</v>
      </c>
      <c r="R144" s="112">
        <f ca="1">IF(B143=0,0,IF(B144=B143,R143+L144/O144,L144/O144+1))</f>
        <v>90.835537088080955</v>
      </c>
    </row>
    <row r="145" spans="1:18" x14ac:dyDescent="0.25">
      <c r="A145" s="102">
        <v>142</v>
      </c>
      <c r="B145" s="102" t="str">
        <f>'Участки тепловых сетей'!B145</f>
        <v>Котельная №1 с. Дивеево</v>
      </c>
      <c r="C145" s="102" t="str">
        <f>'Участки тепловых сетей'!C145</f>
        <v>Т69</v>
      </c>
      <c r="D145" s="102" t="str">
        <f>'Участки тепловых сетей'!D145</f>
        <v xml:space="preserve">ул. Октябрьская, 47А </v>
      </c>
      <c r="E145" s="102">
        <f>IF('Участки тепловых сетей'!F145="Подземная канальная или подвальная",2,IF('Участки тепловых сетей'!F145="Подземная бесканальная",2,IF('Участки тепловых сетей'!F145="Надземная",1,0)))</f>
        <v>2</v>
      </c>
      <c r="F145" s="102">
        <f t="shared" si="24"/>
        <v>0.05</v>
      </c>
      <c r="G145" s="102">
        <f ca="1">IF(B145=0,0,(YEAR(TODAY())-'Участки тепловых сетей'!E145)*0.85)</f>
        <v>28.05</v>
      </c>
      <c r="H145" s="102">
        <f>IF(B145=0,0,'Участки тепловых сетей'!H145/1000)</f>
        <v>0.25600000000000001</v>
      </c>
      <c r="I145" s="108">
        <f>IF(B145=0,0,'Участки тепловых сетей'!G145/1000)</f>
        <v>6.9000000000000006E-2</v>
      </c>
      <c r="J145" s="102">
        <f t="shared" si="25"/>
        <v>0.25600000000000001</v>
      </c>
      <c r="K145" s="109">
        <f t="shared" ca="1" si="26"/>
        <v>2.0326753249143517</v>
      </c>
      <c r="L145" s="109">
        <f t="shared" ca="1" si="27"/>
        <v>3.713463736114548E-2</v>
      </c>
      <c r="M145" s="109">
        <f t="shared" ca="1" si="28"/>
        <v>0.14505717719197453</v>
      </c>
      <c r="N145" s="108">
        <f t="shared" si="29"/>
        <v>5.3106434664057547</v>
      </c>
      <c r="O145" s="111">
        <f t="shared" si="30"/>
        <v>0.18830109878884418</v>
      </c>
      <c r="P145" s="111">
        <f>_xlfn.MAXIFS($R$4:$R$13,$B$4:$B$13,B145)</f>
        <v>0</v>
      </c>
      <c r="Q145" s="112">
        <f t="shared" ca="1" si="31"/>
        <v>0.96354639727118341</v>
      </c>
      <c r="R145" s="112">
        <f ca="1">IF(B144=0,0,IF(B145=B144,R144+L145/O145,L145/O145+1))</f>
        <v>91.032745907360265</v>
      </c>
    </row>
    <row r="146" spans="1:18" x14ac:dyDescent="0.25">
      <c r="A146" s="102">
        <v>143</v>
      </c>
      <c r="B146" s="102" t="str">
        <f>'Участки тепловых сетей'!B146</f>
        <v>Котельная №1 с. Дивеево</v>
      </c>
      <c r="C146" s="102" t="str">
        <f>'Участки тепловых сетей'!C146</f>
        <v>Т70</v>
      </c>
      <c r="D146" s="102" t="str">
        <f>'Участки тепловых сетей'!D146</f>
        <v xml:space="preserve">Т71 </v>
      </c>
      <c r="E146" s="102">
        <f>IF('Участки тепловых сетей'!F146="Подземная канальная или подвальная",2,IF('Участки тепловых сетей'!F146="Подземная бесканальная",2,IF('Участки тепловых сетей'!F146="Надземная",1,0)))</f>
        <v>2</v>
      </c>
      <c r="F146" s="102">
        <f t="shared" si="24"/>
        <v>0.05</v>
      </c>
      <c r="G146" s="102">
        <f ca="1">IF(B146=0,0,(YEAR(TODAY())-'Участки тепловых сетей'!E146)*0.85)</f>
        <v>42.5</v>
      </c>
      <c r="H146" s="102">
        <f>IF(B146=0,0,'Участки тепловых сетей'!H146/1000)</f>
        <v>0.04</v>
      </c>
      <c r="I146" s="108">
        <f>IF(B146=0,0,'Участки тепловых сетей'!G146/1000)</f>
        <v>6.9000000000000006E-2</v>
      </c>
      <c r="J146" s="102">
        <f t="shared" si="25"/>
        <v>0.04</v>
      </c>
      <c r="K146" s="109">
        <f t="shared" ca="1" si="26"/>
        <v>4.1864487440636324</v>
      </c>
      <c r="L146" s="109">
        <f t="shared" ca="1" si="27"/>
        <v>0.20107547930487749</v>
      </c>
      <c r="M146" s="109">
        <f t="shared" ca="1" si="28"/>
        <v>5.0268869826219369</v>
      </c>
      <c r="N146" s="108">
        <f t="shared" si="29"/>
        <v>5.3584099749784659</v>
      </c>
      <c r="O146" s="111">
        <f t="shared" si="30"/>
        <v>0.18662252509038724</v>
      </c>
      <c r="P146" s="111">
        <f>_xlfn.MAXIFS($R$4:$R$13,$B$4:$B$13,B146)</f>
        <v>0</v>
      </c>
      <c r="Q146" s="112">
        <f t="shared" ca="1" si="31"/>
        <v>0.81785069842189129</v>
      </c>
      <c r="R146" s="112">
        <f ca="1">IF(B145=0,0,IF(B146=B145,R145+L146/O146,L146/O146+1))</f>
        <v>92.110190761391095</v>
      </c>
    </row>
    <row r="147" spans="1:18" x14ac:dyDescent="0.25">
      <c r="A147" s="102">
        <v>144</v>
      </c>
      <c r="B147" s="102" t="str">
        <f>'Участки тепловых сетей'!B147</f>
        <v>Котельная №1 с. Дивеево</v>
      </c>
      <c r="C147" s="102" t="str">
        <f>'Участки тепловых сетей'!C147</f>
        <v>Т71</v>
      </c>
      <c r="D147" s="102" t="str">
        <f>'Участки тепловых сетей'!D147</f>
        <v xml:space="preserve">Т72 </v>
      </c>
      <c r="E147" s="102">
        <f>IF('Участки тепловых сетей'!F147="Подземная канальная или подвальная",2,IF('Участки тепловых сетей'!F147="Подземная бесканальная",2,IF('Участки тепловых сетей'!F147="Надземная",1,0)))</f>
        <v>2</v>
      </c>
      <c r="F147" s="102">
        <f t="shared" si="24"/>
        <v>0.05</v>
      </c>
      <c r="G147" s="102">
        <f ca="1">IF(B147=0,0,(YEAR(TODAY())-'Участки тепловых сетей'!E147)*0.85)</f>
        <v>42.5</v>
      </c>
      <c r="H147" s="102">
        <f>IF(B147=0,0,'Участки тепловых сетей'!H147/1000)</f>
        <v>3.3000000000000002E-2</v>
      </c>
      <c r="I147" s="108">
        <f>IF(B147=0,0,'Участки тепловых сетей'!G147/1000)</f>
        <v>6.9000000000000006E-2</v>
      </c>
      <c r="J147" s="102">
        <f t="shared" si="25"/>
        <v>3.3000000000000002E-2</v>
      </c>
      <c r="K147" s="109">
        <f t="shared" ca="1" si="26"/>
        <v>4.1864487440636324</v>
      </c>
      <c r="L147" s="109">
        <f t="shared" ca="1" si="27"/>
        <v>0.16588727042652393</v>
      </c>
      <c r="M147" s="109">
        <f t="shared" ca="1" si="28"/>
        <v>5.0268869826219369</v>
      </c>
      <c r="N147" s="108">
        <f t="shared" si="29"/>
        <v>5.359957963682211</v>
      </c>
      <c r="O147" s="111">
        <f t="shared" si="30"/>
        <v>0.18656862736158755</v>
      </c>
      <c r="P147" s="111">
        <f>_xlfn.MAXIFS($R$4:$R$13,$B$4:$B$13,B147)</f>
        <v>0</v>
      </c>
      <c r="Q147" s="112">
        <f t="shared" ca="1" si="31"/>
        <v>0.84714172673241006</v>
      </c>
      <c r="R147" s="112">
        <f ca="1">IF(B146=0,0,IF(B147=B146,R146+L147/O147,L147/O147+1))</f>
        <v>92.999339557587248</v>
      </c>
    </row>
    <row r="148" spans="1:18" x14ac:dyDescent="0.25">
      <c r="A148" s="102">
        <v>145</v>
      </c>
      <c r="B148" s="102" t="str">
        <f>'Участки тепловых сетей'!B148</f>
        <v>Котельная №1 с. Дивеево</v>
      </c>
      <c r="C148" s="102" t="str">
        <f>'Участки тепловых сетей'!C148</f>
        <v>Т72</v>
      </c>
      <c r="D148" s="102" t="str">
        <f>'Участки тепловых сетей'!D148</f>
        <v xml:space="preserve">ул. Космонавтов, 1Д </v>
      </c>
      <c r="E148" s="102">
        <f>IF('Участки тепловых сетей'!F148="Подземная канальная или подвальная",2,IF('Участки тепловых сетей'!F148="Подземная бесканальная",2,IF('Участки тепловых сетей'!F148="Надземная",1,0)))</f>
        <v>2</v>
      </c>
      <c r="F148" s="102">
        <f t="shared" si="24"/>
        <v>0.05</v>
      </c>
      <c r="G148" s="102">
        <f ca="1">IF(B148=0,0,(YEAR(TODAY())-'Участки тепловых сетей'!E148)*0.85)</f>
        <v>42.5</v>
      </c>
      <c r="H148" s="102">
        <f>IF(B148=0,0,'Участки тепловых сетей'!H148/1000)</f>
        <v>4.5999999999999999E-2</v>
      </c>
      <c r="I148" s="108">
        <f>IF(B148=0,0,'Участки тепловых сетей'!G148/1000)</f>
        <v>6.9000000000000006E-2</v>
      </c>
      <c r="J148" s="102">
        <f t="shared" si="25"/>
        <v>4.5999999999999999E-2</v>
      </c>
      <c r="K148" s="109">
        <f t="shared" ca="1" si="26"/>
        <v>4.1864487440636324</v>
      </c>
      <c r="L148" s="109">
        <f t="shared" ca="1" si="27"/>
        <v>0.2312368012006091</v>
      </c>
      <c r="M148" s="109">
        <f t="shared" ca="1" si="28"/>
        <v>5.0268869826219369</v>
      </c>
      <c r="N148" s="108">
        <f t="shared" si="29"/>
        <v>5.3570831275181119</v>
      </c>
      <c r="O148" s="111">
        <f t="shared" si="30"/>
        <v>0.18666874793546295</v>
      </c>
      <c r="P148" s="111">
        <f>_xlfn.MAXIFS($R$4:$R$13,$B$4:$B$13,B148)</f>
        <v>0</v>
      </c>
      <c r="Q148" s="112">
        <f t="shared" ca="1" si="31"/>
        <v>0.79355152982935262</v>
      </c>
      <c r="R148" s="112">
        <f ca="1">IF(B147=0,0,IF(B148=B147,R147+L148/O148,L148/O148+1))</f>
        <v>94.238094323760293</v>
      </c>
    </row>
    <row r="149" spans="1:18" x14ac:dyDescent="0.25">
      <c r="A149" s="102">
        <v>146</v>
      </c>
      <c r="B149" s="102" t="str">
        <f>'Участки тепловых сетей'!B149</f>
        <v>Котельная №1 с. Дивеево</v>
      </c>
      <c r="C149" s="102" t="str">
        <f>'Участки тепловых сетей'!C149</f>
        <v>ТК5</v>
      </c>
      <c r="D149" s="102" t="str">
        <f>'Участки тепловых сетей'!D149</f>
        <v xml:space="preserve">ГрОт-Симанина, 9 </v>
      </c>
      <c r="E149" s="102">
        <f>IF('Участки тепловых сетей'!F149="Подземная канальная или подвальная",2,IF('Участки тепловых сетей'!F149="Подземная бесканальная",2,IF('Участки тепловых сетей'!F149="Надземная",1,0)))</f>
        <v>2</v>
      </c>
      <c r="F149" s="102">
        <f t="shared" si="24"/>
        <v>0.05</v>
      </c>
      <c r="G149" s="102">
        <f ca="1">IF(B149=0,0,(YEAR(TODAY())-'Участки тепловых сетей'!E149)*0.85)</f>
        <v>13.6</v>
      </c>
      <c r="H149" s="102">
        <f>IF(B149=0,0,'Участки тепловых сетей'!H149/1000)</f>
        <v>7.0000000000000001E-3</v>
      </c>
      <c r="I149" s="108">
        <f>IF(B149=0,0,'Участки тепловых сетей'!G149/1000)</f>
        <v>6.9000000000000006E-2</v>
      </c>
      <c r="J149" s="102">
        <f t="shared" si="25"/>
        <v>7.0000000000000001E-3</v>
      </c>
      <c r="K149" s="109">
        <f t="shared" ca="1" si="26"/>
        <v>1</v>
      </c>
      <c r="L149" s="109">
        <f t="shared" ca="1" si="27"/>
        <v>3.5000000000000005E-4</v>
      </c>
      <c r="M149" s="109">
        <f t="shared" ca="1" si="28"/>
        <v>0.05</v>
      </c>
      <c r="N149" s="108">
        <f t="shared" si="29"/>
        <v>5.3657076360104075</v>
      </c>
      <c r="O149" s="111">
        <f t="shared" si="30"/>
        <v>0.18636870806914393</v>
      </c>
      <c r="P149" s="111">
        <f>_xlfn.MAXIFS($R$4:$R$13,$B$4:$B$13,B149)</f>
        <v>0</v>
      </c>
      <c r="Q149" s="112">
        <f t="shared" ca="1" si="31"/>
        <v>0.99965006124285483</v>
      </c>
      <c r="R149" s="112">
        <f ca="1">IF(B148=0,0,IF(B149=B148,R148+L149/O149,L149/O149+1))</f>
        <v>94.239972321432901</v>
      </c>
    </row>
    <row r="150" spans="1:18" x14ac:dyDescent="0.25">
      <c r="A150" s="102">
        <v>147</v>
      </c>
      <c r="B150" s="102" t="str">
        <f>'Участки тепловых сетей'!B150</f>
        <v>Котельная №1 с. Дивеево</v>
      </c>
      <c r="C150" s="102" t="str">
        <f>'Участки тепловых сетей'!C150</f>
        <v>ТК2</v>
      </c>
      <c r="D150" s="102" t="str">
        <f>'Участки тепловых сетей'!D150</f>
        <v xml:space="preserve">ГрОт-Симанина, 7 </v>
      </c>
      <c r="E150" s="102">
        <f>IF('Участки тепловых сетей'!F150="Подземная канальная или подвальная",2,IF('Участки тепловых сетей'!F150="Подземная бесканальная",2,IF('Участки тепловых сетей'!F150="Надземная",1,0)))</f>
        <v>2</v>
      </c>
      <c r="F150" s="102">
        <f t="shared" si="24"/>
        <v>0.05</v>
      </c>
      <c r="G150" s="102">
        <f ca="1">IF(B150=0,0,(YEAR(TODAY())-'Участки тепловых сетей'!E150)*0.85)</f>
        <v>10.199999999999999</v>
      </c>
      <c r="H150" s="102">
        <f>IF(B150=0,0,'Участки тепловых сетей'!H150/1000)</f>
        <v>1.2E-2</v>
      </c>
      <c r="I150" s="108">
        <f>IF(B150=0,0,'Участки тепловых сетей'!G150/1000)</f>
        <v>6.9000000000000006E-2</v>
      </c>
      <c r="J150" s="102">
        <f t="shared" si="25"/>
        <v>1.2E-2</v>
      </c>
      <c r="K150" s="109">
        <f t="shared" ca="1" si="26"/>
        <v>1</v>
      </c>
      <c r="L150" s="109">
        <f t="shared" ca="1" si="27"/>
        <v>6.0000000000000006E-4</v>
      </c>
      <c r="M150" s="109">
        <f t="shared" ca="1" si="28"/>
        <v>0.05</v>
      </c>
      <c r="N150" s="108">
        <f t="shared" si="29"/>
        <v>5.3646019297934462</v>
      </c>
      <c r="O150" s="111">
        <f t="shared" si="30"/>
        <v>0.18640712080542071</v>
      </c>
      <c r="P150" s="111">
        <f>_xlfn.MAXIFS($R$4:$R$13,$B$4:$B$13,B150)</f>
        <v>0</v>
      </c>
      <c r="Q150" s="112">
        <f t="shared" ca="1" si="31"/>
        <v>0.99940017996400543</v>
      </c>
      <c r="R150" s="112">
        <f ca="1">IF(B149=0,0,IF(B150=B149,R149+L150/O150,L150/O150+1))</f>
        <v>94.243191082590783</v>
      </c>
    </row>
    <row r="151" spans="1:18" x14ac:dyDescent="0.25">
      <c r="A151" s="102">
        <v>148</v>
      </c>
      <c r="B151" s="102" t="str">
        <f>'Участки тепловых сетей'!B151</f>
        <v>Котельная №1 с. Дивеево</v>
      </c>
      <c r="C151" s="102" t="str">
        <f>'Участки тепловых сетей'!C151</f>
        <v>Т30</v>
      </c>
      <c r="D151" s="102" t="str">
        <f>'Участки тепловых сетей'!D151</f>
        <v xml:space="preserve">Т33 </v>
      </c>
      <c r="E151" s="102">
        <f>IF('Участки тепловых сетей'!F151="Подземная канальная или подвальная",2,IF('Участки тепловых сетей'!F151="Подземная бесканальная",2,IF('Участки тепловых сетей'!F151="Надземная",1,0)))</f>
        <v>2</v>
      </c>
      <c r="F151" s="102">
        <f t="shared" si="24"/>
        <v>0.05</v>
      </c>
      <c r="G151" s="102">
        <f ca="1">IF(B151=0,0,(YEAR(TODAY())-'Участки тепловых сетей'!E151)*0.85)</f>
        <v>42.5</v>
      </c>
      <c r="H151" s="102">
        <f>IF(B151=0,0,'Участки тепловых сетей'!H151/1000)</f>
        <v>0.13500000000000001</v>
      </c>
      <c r="I151" s="108">
        <f>IF(B151=0,0,'Участки тепловых сетей'!G151/1000)</f>
        <v>6.9000000000000006E-2</v>
      </c>
      <c r="J151" s="102">
        <f t="shared" si="25"/>
        <v>0.13500000000000001</v>
      </c>
      <c r="K151" s="109">
        <f t="shared" ca="1" si="26"/>
        <v>4.1864487440636324</v>
      </c>
      <c r="L151" s="109">
        <f t="shared" ca="1" si="27"/>
        <v>0.67862974265396148</v>
      </c>
      <c r="M151" s="109">
        <f t="shared" ca="1" si="28"/>
        <v>5.0268869826219369</v>
      </c>
      <c r="N151" s="108">
        <f t="shared" si="29"/>
        <v>5.337401556856209</v>
      </c>
      <c r="O151" s="111">
        <f t="shared" si="30"/>
        <v>0.18735708553077493</v>
      </c>
      <c r="P151" s="111">
        <f>_xlfn.MAXIFS($R$4:$R$13,$B$4:$B$13,B151)</f>
        <v>0</v>
      </c>
      <c r="Q151" s="112">
        <f t="shared" ca="1" si="31"/>
        <v>0.50731166385166671</v>
      </c>
      <c r="R151" s="112">
        <f ca="1">IF(B150=0,0,IF(B151=B150,R150+L151/O151,L151/O151+1))</f>
        <v>97.865310527560965</v>
      </c>
    </row>
    <row r="152" spans="1:18" x14ac:dyDescent="0.25">
      <c r="A152" s="102">
        <v>149</v>
      </c>
      <c r="B152" s="102" t="str">
        <f>'Участки тепловых сетей'!B152</f>
        <v>Котельная №1 с. Дивеево</v>
      </c>
      <c r="C152" s="102" t="str">
        <f>'Участки тепловых сетей'!C152</f>
        <v>Т24</v>
      </c>
      <c r="D152" s="102" t="str">
        <f>'Участки тепловых сетей'!D152</f>
        <v xml:space="preserve">ул. Южная, 4А </v>
      </c>
      <c r="E152" s="102">
        <f>IF('Участки тепловых сетей'!F152="Подземная канальная или подвальная",2,IF('Участки тепловых сетей'!F152="Подземная бесканальная",2,IF('Участки тепловых сетей'!F152="Надземная",1,0)))</f>
        <v>2</v>
      </c>
      <c r="F152" s="102">
        <f t="shared" si="24"/>
        <v>0.05</v>
      </c>
      <c r="G152" s="102">
        <f ca="1">IF(B152=0,0,(YEAR(TODAY())-'Участки тепловых сетей'!E152)*0.85)</f>
        <v>38.25</v>
      </c>
      <c r="H152" s="102">
        <f>IF(B152=0,0,'Участки тепловых сетей'!H152/1000)</f>
        <v>3.9E-2</v>
      </c>
      <c r="I152" s="108">
        <f>IF(B152=0,0,'Участки тепловых сетей'!G152/1000)</f>
        <v>6.9000000000000006E-2</v>
      </c>
      <c r="J152" s="102">
        <f t="shared" si="25"/>
        <v>3.9E-2</v>
      </c>
      <c r="K152" s="109">
        <f t="shared" ca="1" si="26"/>
        <v>3.3849963207636384</v>
      </c>
      <c r="L152" s="109">
        <f t="shared" ca="1" si="27"/>
        <v>4.7819876581234523E-2</v>
      </c>
      <c r="M152" s="109">
        <f t="shared" ca="1" si="28"/>
        <v>1.226150681570116</v>
      </c>
      <c r="N152" s="108">
        <f t="shared" si="29"/>
        <v>5.3586311162218578</v>
      </c>
      <c r="O152" s="111">
        <f t="shared" si="30"/>
        <v>0.18661482350833236</v>
      </c>
      <c r="P152" s="111">
        <f>_xlfn.MAXIFS($R$4:$R$13,$B$4:$B$13,B152)</f>
        <v>0</v>
      </c>
      <c r="Q152" s="112">
        <f t="shared" ca="1" si="31"/>
        <v>0.95330548425665129</v>
      </c>
      <c r="R152" s="112">
        <f ca="1">IF(B151=0,0,IF(B152=B151,R151+L152/O152,L152/O152+1))</f>
        <v>98.121559606183055</v>
      </c>
    </row>
    <row r="153" spans="1:18" x14ac:dyDescent="0.25">
      <c r="A153" s="102">
        <v>150</v>
      </c>
      <c r="B153" s="102" t="str">
        <f>'Участки тепловых сетей'!B153</f>
        <v>Котельная №1 с. Дивеево</v>
      </c>
      <c r="C153" s="102" t="str">
        <f>'Участки тепловых сетей'!C153</f>
        <v>Т14</v>
      </c>
      <c r="D153" s="102" t="str">
        <f>'Участки тепловых сетей'!D153</f>
        <v xml:space="preserve">Т16 </v>
      </c>
      <c r="E153" s="102">
        <f>IF('Участки тепловых сетей'!F153="Подземная канальная или подвальная",2,IF('Участки тепловых сетей'!F153="Подземная бесканальная",2,IF('Участки тепловых сетей'!F153="Надземная",1,0)))</f>
        <v>2</v>
      </c>
      <c r="F153" s="102">
        <f t="shared" si="24"/>
        <v>0.05</v>
      </c>
      <c r="G153" s="102">
        <f ca="1">IF(B153=0,0,(YEAR(TODAY())-'Участки тепловых сетей'!E153)*0.85)</f>
        <v>42.5</v>
      </c>
      <c r="H153" s="102">
        <f>IF(B153=0,0,'Участки тепловых сетей'!H153/1000)</f>
        <v>0.09</v>
      </c>
      <c r="I153" s="108">
        <f>IF(B153=0,0,'Участки тепловых сетей'!G153/1000)</f>
        <v>6.9000000000000006E-2</v>
      </c>
      <c r="J153" s="102">
        <f t="shared" si="25"/>
        <v>0.09</v>
      </c>
      <c r="K153" s="109">
        <f t="shared" ca="1" si="26"/>
        <v>4.1864487440636324</v>
      </c>
      <c r="L153" s="109">
        <f t="shared" ca="1" si="27"/>
        <v>0.45241982843597428</v>
      </c>
      <c r="M153" s="109">
        <f t="shared" ca="1" si="28"/>
        <v>5.0268869826219369</v>
      </c>
      <c r="N153" s="108">
        <f t="shared" si="29"/>
        <v>5.3473529128088559</v>
      </c>
      <c r="O153" s="111">
        <f t="shared" si="30"/>
        <v>0.18700841637076845</v>
      </c>
      <c r="P153" s="111">
        <f>_xlfn.MAXIFS($R$4:$R$13,$B$4:$B$13,B153)</f>
        <v>0</v>
      </c>
      <c r="Q153" s="112">
        <f t="shared" ca="1" si="31"/>
        <v>0.63608706622203182</v>
      </c>
      <c r="R153" s="112">
        <f ca="1">IF(B152=0,0,IF(B153=B152,R152+L153/O153,L153/O153+1))</f>
        <v>100.54080809358264</v>
      </c>
    </row>
    <row r="154" spans="1:18" x14ac:dyDescent="0.25">
      <c r="A154" s="102">
        <v>151</v>
      </c>
      <c r="B154" s="102" t="str">
        <f>'Участки тепловых сетей'!B154</f>
        <v>Котельная №1 с. Дивеево</v>
      </c>
      <c r="C154" s="102" t="str">
        <f>'Участки тепловых сетей'!C154</f>
        <v>ТК10</v>
      </c>
      <c r="D154" s="102" t="str">
        <f>'Участки тепловых сетей'!D154</f>
        <v xml:space="preserve">ул. Южная, 15/3 </v>
      </c>
      <c r="E154" s="102">
        <f>IF('Участки тепловых сетей'!F154="Подземная канальная или подвальная",2,IF('Участки тепловых сетей'!F154="Подземная бесканальная",2,IF('Участки тепловых сетей'!F154="Надземная",1,0)))</f>
        <v>2</v>
      </c>
      <c r="F154" s="102">
        <f t="shared" si="24"/>
        <v>0.05</v>
      </c>
      <c r="G154" s="102">
        <f ca="1">IF(B154=0,0,(YEAR(TODAY())-'Участки тепловых сетей'!E154)*0.85)</f>
        <v>5.0999999999999996</v>
      </c>
      <c r="H154" s="102">
        <f>IF(B154=0,0,'Участки тепловых сетей'!H154/1000)</f>
        <v>1.2E-2</v>
      </c>
      <c r="I154" s="108">
        <f>IF(B154=0,0,'Участки тепловых сетей'!G154/1000)</f>
        <v>6.9000000000000006E-2</v>
      </c>
      <c r="J154" s="102">
        <f t="shared" si="25"/>
        <v>1.2E-2</v>
      </c>
      <c r="K154" s="109">
        <f t="shared" ca="1" si="26"/>
        <v>1</v>
      </c>
      <c r="L154" s="109">
        <f t="shared" ca="1" si="27"/>
        <v>6.0000000000000006E-4</v>
      </c>
      <c r="M154" s="109">
        <f t="shared" ca="1" si="28"/>
        <v>0.05</v>
      </c>
      <c r="N154" s="108">
        <f t="shared" si="29"/>
        <v>5.3646019297934462</v>
      </c>
      <c r="O154" s="111">
        <f t="shared" si="30"/>
        <v>0.18640712080542071</v>
      </c>
      <c r="P154" s="111">
        <f>_xlfn.MAXIFS($R$4:$R$13,$B$4:$B$13,B154)</f>
        <v>0</v>
      </c>
      <c r="Q154" s="112">
        <f t="shared" ca="1" si="31"/>
        <v>0.99940017996400543</v>
      </c>
      <c r="R154" s="112">
        <f ca="1">IF(B153=0,0,IF(B154=B153,R153+L154/O154,L154/O154+1))</f>
        <v>100.54402685474052</v>
      </c>
    </row>
    <row r="155" spans="1:18" x14ac:dyDescent="0.25">
      <c r="A155" s="102">
        <v>152</v>
      </c>
      <c r="B155" s="102" t="str">
        <f>'Участки тепловых сетей'!B155</f>
        <v>Котельная №1 с. Дивеево</v>
      </c>
      <c r="C155" s="102" t="str">
        <f>'Участки тепловых сетей'!C155</f>
        <v>ТК11</v>
      </c>
      <c r="D155" s="102" t="str">
        <f>'Участки тепловых сетей'!D155</f>
        <v xml:space="preserve">ТК13 </v>
      </c>
      <c r="E155" s="102">
        <f>IF('Участки тепловых сетей'!F155="Подземная канальная или подвальная",2,IF('Участки тепловых сетей'!F155="Подземная бесканальная",2,IF('Участки тепловых сетей'!F155="Надземная",1,0)))</f>
        <v>2</v>
      </c>
      <c r="F155" s="102">
        <f t="shared" si="24"/>
        <v>0.05</v>
      </c>
      <c r="G155" s="102">
        <f ca="1">IF(B155=0,0,(YEAR(TODAY())-'Участки тепловых сетей'!E155)*0.85)</f>
        <v>5.0999999999999996</v>
      </c>
      <c r="H155" s="102">
        <f>IF(B155=0,0,'Участки тепловых сетей'!H155/1000)</f>
        <v>0.01</v>
      </c>
      <c r="I155" s="108">
        <f>IF(B155=0,0,'Участки тепловых сетей'!G155/1000)</f>
        <v>6.9000000000000006E-2</v>
      </c>
      <c r="J155" s="102">
        <f t="shared" si="25"/>
        <v>0.01</v>
      </c>
      <c r="K155" s="109">
        <f t="shared" ca="1" si="26"/>
        <v>1</v>
      </c>
      <c r="L155" s="109">
        <f t="shared" ca="1" si="27"/>
        <v>5.0000000000000001E-4</v>
      </c>
      <c r="M155" s="109">
        <f t="shared" ca="1" si="28"/>
        <v>0.05</v>
      </c>
      <c r="N155" s="108">
        <f t="shared" si="29"/>
        <v>5.3650442122802309</v>
      </c>
      <c r="O155" s="111">
        <f t="shared" si="30"/>
        <v>0.18639175381091291</v>
      </c>
      <c r="P155" s="111">
        <f>_xlfn.MAXIFS($R$4:$R$13,$B$4:$B$13,B155)</f>
        <v>0</v>
      </c>
      <c r="Q155" s="112">
        <f t="shared" ca="1" si="31"/>
        <v>0.99950012497916929</v>
      </c>
      <c r="R155" s="112">
        <f ca="1">IF(B154=0,0,IF(B155=B154,R154+L155/O155,L155/O155+1))</f>
        <v>100.54670937684666</v>
      </c>
    </row>
    <row r="156" spans="1:18" x14ac:dyDescent="0.25">
      <c r="A156" s="102">
        <v>153</v>
      </c>
      <c r="B156" s="102" t="str">
        <f>'Участки тепловых сетей'!B156</f>
        <v>Котельная №1 с. Дивеево</v>
      </c>
      <c r="C156" s="102" t="str">
        <f>'Участки тепловых сетей'!C156</f>
        <v>ТК13</v>
      </c>
      <c r="D156" s="102" t="str">
        <f>'Участки тепловых сетей'!D156</f>
        <v xml:space="preserve">ул. Южная, 15/1 </v>
      </c>
      <c r="E156" s="102">
        <f>IF('Участки тепловых сетей'!F156="Подземная канальная или подвальная",2,IF('Участки тепловых сетей'!F156="Подземная бесканальная",2,IF('Участки тепловых сетей'!F156="Надземная",1,0)))</f>
        <v>2</v>
      </c>
      <c r="F156" s="102">
        <f t="shared" si="24"/>
        <v>0.05</v>
      </c>
      <c r="G156" s="102">
        <f ca="1">IF(B156=0,0,(YEAR(TODAY())-'Участки тепловых сетей'!E156)*0.85)</f>
        <v>5.0999999999999996</v>
      </c>
      <c r="H156" s="102">
        <f>IF(B156=0,0,'Участки тепловых сетей'!H156/1000)</f>
        <v>3.5999999999999997E-2</v>
      </c>
      <c r="I156" s="108">
        <f>IF(B156=0,0,'Участки тепловых сетей'!G156/1000)</f>
        <v>6.9000000000000006E-2</v>
      </c>
      <c r="J156" s="102">
        <f t="shared" si="25"/>
        <v>3.5999999999999997E-2</v>
      </c>
      <c r="K156" s="109">
        <f t="shared" ca="1" si="26"/>
        <v>1</v>
      </c>
      <c r="L156" s="109">
        <f t="shared" ca="1" si="27"/>
        <v>1.8E-3</v>
      </c>
      <c r="M156" s="109">
        <f t="shared" ca="1" si="28"/>
        <v>0.05</v>
      </c>
      <c r="N156" s="108">
        <f t="shared" si="29"/>
        <v>5.3592945399520344</v>
      </c>
      <c r="O156" s="111">
        <f t="shared" si="30"/>
        <v>0.18659172257566384</v>
      </c>
      <c r="P156" s="111">
        <f>_xlfn.MAXIFS($R$4:$R$13,$B$4:$B$13,B156)</f>
        <v>0</v>
      </c>
      <c r="Q156" s="112">
        <f t="shared" ca="1" si="31"/>
        <v>0.99820161902843729</v>
      </c>
      <c r="R156" s="112">
        <f ca="1">IF(B155=0,0,IF(B156=B155,R155+L156/O156,L156/O156+1))</f>
        <v>100.55635610701857</v>
      </c>
    </row>
    <row r="157" spans="1:18" x14ac:dyDescent="0.25">
      <c r="A157" s="102">
        <v>154</v>
      </c>
      <c r="B157" s="102" t="str">
        <f>'Участки тепловых сетей'!B157</f>
        <v>Котельная №1 с. Дивеево</v>
      </c>
      <c r="C157" s="102" t="str">
        <f>'Участки тепловых сетей'!C157</f>
        <v>ТК10</v>
      </c>
      <c r="D157" s="102" t="str">
        <f>'Участки тепловых сетей'!D157</f>
        <v xml:space="preserve">ул. Южная, 17 </v>
      </c>
      <c r="E157" s="102">
        <f>IF('Участки тепловых сетей'!F157="Подземная канальная или подвальная",2,IF('Участки тепловых сетей'!F157="Подземная бесканальная",2,IF('Участки тепловых сетей'!F157="Надземная",1,0)))</f>
        <v>2</v>
      </c>
      <c r="F157" s="102">
        <f t="shared" si="24"/>
        <v>0.05</v>
      </c>
      <c r="G157" s="102">
        <f ca="1">IF(B157=0,0,(YEAR(TODAY())-'Участки тепловых сетей'!E157)*0.85)</f>
        <v>5.0999999999999996</v>
      </c>
      <c r="H157" s="102">
        <f>IF(B157=0,0,'Участки тепловых сетей'!H157/1000)</f>
        <v>0.01</v>
      </c>
      <c r="I157" s="108">
        <f>IF(B157=0,0,'Участки тепловых сетей'!G157/1000)</f>
        <v>6.9000000000000006E-2</v>
      </c>
      <c r="J157" s="102">
        <f t="shared" si="25"/>
        <v>0.01</v>
      </c>
      <c r="K157" s="109">
        <f t="shared" ca="1" si="26"/>
        <v>1</v>
      </c>
      <c r="L157" s="109">
        <f t="shared" ca="1" si="27"/>
        <v>5.0000000000000001E-4</v>
      </c>
      <c r="M157" s="109">
        <f t="shared" ca="1" si="28"/>
        <v>0.05</v>
      </c>
      <c r="N157" s="108">
        <f t="shared" si="29"/>
        <v>5.3650442122802309</v>
      </c>
      <c r="O157" s="111">
        <f t="shared" si="30"/>
        <v>0.18639175381091291</v>
      </c>
      <c r="P157" s="111">
        <f>_xlfn.MAXIFS($R$4:$R$13,$B$4:$B$13,B157)</f>
        <v>0</v>
      </c>
      <c r="Q157" s="112">
        <f t="shared" ca="1" si="31"/>
        <v>0.99950012497916929</v>
      </c>
      <c r="R157" s="112">
        <f ca="1">IF(B156=0,0,IF(B157=B156,R156+L157/O157,L157/O157+1))</f>
        <v>100.55903862912471</v>
      </c>
    </row>
    <row r="158" spans="1:18" x14ac:dyDescent="0.25">
      <c r="A158" s="102">
        <v>155</v>
      </c>
      <c r="B158" s="102" t="str">
        <f>'Участки тепловых сетей'!B158</f>
        <v>Котельная №1 с. Дивеево</v>
      </c>
      <c r="C158" s="102" t="str">
        <f>'Участки тепловых сетей'!C158</f>
        <v>ТК2-ГВС</v>
      </c>
      <c r="D158" s="102" t="str">
        <f>'Участки тепловых сетей'!D158</f>
        <v xml:space="preserve">ТК3-ГВС </v>
      </c>
      <c r="E158" s="102">
        <f>IF('Участки тепловых сетей'!F158="Подземная канальная или подвальная",2,IF('Участки тепловых сетей'!F158="Подземная бесканальная",2,IF('Участки тепловых сетей'!F158="Надземная",1,0)))</f>
        <v>2</v>
      </c>
      <c r="F158" s="102">
        <f t="shared" si="24"/>
        <v>0.05</v>
      </c>
      <c r="G158" s="102">
        <f ca="1">IF(B158=0,0,(YEAR(TODAY())-'Участки тепловых сетей'!E158)*0.85)</f>
        <v>14.45</v>
      </c>
      <c r="H158" s="102">
        <f>IF(B158=0,0,'Участки тепловых сетей'!H158/1000)</f>
        <v>1.2999999999999999E-2</v>
      </c>
      <c r="I158" s="108">
        <f>IF(B158=0,0,'Участки тепловых сетей'!G158/1000)</f>
        <v>6.9000000000000006E-2</v>
      </c>
      <c r="J158" s="102">
        <f t="shared" si="25"/>
        <v>1.2999999999999999E-2</v>
      </c>
      <c r="K158" s="109">
        <f t="shared" ca="1" si="26"/>
        <v>1</v>
      </c>
      <c r="L158" s="109">
        <f t="shared" ca="1" si="27"/>
        <v>6.4999999999999997E-4</v>
      </c>
      <c r="M158" s="109">
        <f t="shared" ca="1" si="28"/>
        <v>0.05</v>
      </c>
      <c r="N158" s="108">
        <f t="shared" si="29"/>
        <v>5.3643807885500552</v>
      </c>
      <c r="O158" s="111">
        <f t="shared" si="30"/>
        <v>0.18641480525290807</v>
      </c>
      <c r="P158" s="111">
        <f>_xlfn.MAXIFS($R$4:$R$13,$B$4:$B$13,B158)</f>
        <v>0</v>
      </c>
      <c r="Q158" s="112">
        <f t="shared" ca="1" si="31"/>
        <v>0.99935021120423662</v>
      </c>
      <c r="R158" s="112">
        <f ca="1">IF(B157=0,0,IF(B158=B157,R157+L158/O158,L158/O158+1))</f>
        <v>100.56252547663728</v>
      </c>
    </row>
    <row r="159" spans="1:18" x14ac:dyDescent="0.25">
      <c r="A159" s="102">
        <v>156</v>
      </c>
      <c r="B159" s="102" t="str">
        <f>'Участки тепловых сетей'!B159</f>
        <v>Котельная №1 с. Дивеево</v>
      </c>
      <c r="C159" s="102" t="str">
        <f>'Участки тепловых сетей'!C159</f>
        <v>ТК2-ГВС</v>
      </c>
      <c r="D159" s="102" t="str">
        <f>'Участки тепловых сетей'!D159</f>
        <v xml:space="preserve">ГрОт-Симанина, 7 </v>
      </c>
      <c r="E159" s="102">
        <f>IF('Участки тепловых сетей'!F159="Подземная канальная или подвальная",2,IF('Участки тепловых сетей'!F159="Подземная бесканальная",2,IF('Участки тепловых сетей'!F159="Надземная",1,0)))</f>
        <v>2</v>
      </c>
      <c r="F159" s="102">
        <f t="shared" si="24"/>
        <v>0.05</v>
      </c>
      <c r="G159" s="102">
        <f ca="1">IF(B159=0,0,(YEAR(TODAY())-'Участки тепловых сетей'!E159)*0.85)</f>
        <v>10.199999999999999</v>
      </c>
      <c r="H159" s="102">
        <f>IF(B159=0,0,'Участки тепловых сетей'!H159/1000)</f>
        <v>1.2E-2</v>
      </c>
      <c r="I159" s="108">
        <f>IF(B159=0,0,'Участки тепловых сетей'!G159/1000)</f>
        <v>6.9000000000000006E-2</v>
      </c>
      <c r="J159" s="102">
        <f t="shared" si="25"/>
        <v>1.2E-2</v>
      </c>
      <c r="K159" s="109">
        <f t="shared" ca="1" si="26"/>
        <v>1</v>
      </c>
      <c r="L159" s="109">
        <f t="shared" ca="1" si="27"/>
        <v>6.0000000000000006E-4</v>
      </c>
      <c r="M159" s="109">
        <f t="shared" ca="1" si="28"/>
        <v>0.05</v>
      </c>
      <c r="N159" s="108">
        <f t="shared" si="29"/>
        <v>5.3646019297934462</v>
      </c>
      <c r="O159" s="111">
        <f t="shared" si="30"/>
        <v>0.18640712080542071</v>
      </c>
      <c r="P159" s="111">
        <f>_xlfn.MAXIFS($R$4:$R$13,$B$4:$B$13,B159)</f>
        <v>0</v>
      </c>
      <c r="Q159" s="112">
        <f t="shared" ca="1" si="31"/>
        <v>0.99940017996400543</v>
      </c>
      <c r="R159" s="112">
        <f ca="1">IF(B158=0,0,IF(B159=B158,R158+L159/O159,L159/O159+1))</f>
        <v>100.56574423779516</v>
      </c>
    </row>
    <row r="160" spans="1:18" x14ac:dyDescent="0.25">
      <c r="A160" s="102">
        <v>157</v>
      </c>
      <c r="B160" s="102" t="str">
        <f>'Участки тепловых сетей'!B160</f>
        <v>Котельная №1 с. Дивеево</v>
      </c>
      <c r="C160" s="102" t="str">
        <f>'Участки тепловых сетей'!C160</f>
        <v>ГрОт-Симанина, 7</v>
      </c>
      <c r="D160" s="102" t="str">
        <f>'Участки тепловых сетей'!D160</f>
        <v xml:space="preserve">ГрОт-Симанина, 5 </v>
      </c>
      <c r="E160" s="102">
        <f>IF('Участки тепловых сетей'!F160="Подземная канальная или подвальная",2,IF('Участки тепловых сетей'!F160="Подземная бесканальная",2,IF('Участки тепловых сетей'!F160="Надземная",1,0)))</f>
        <v>2</v>
      </c>
      <c r="F160" s="102">
        <f t="shared" si="24"/>
        <v>0.05</v>
      </c>
      <c r="G160" s="102">
        <f ca="1">IF(B160=0,0,(YEAR(TODAY())-'Участки тепловых сетей'!E160)*0.85)</f>
        <v>9.35</v>
      </c>
      <c r="H160" s="102">
        <f>IF(B160=0,0,'Участки тепловых сетей'!H160/1000)</f>
        <v>1.4E-2</v>
      </c>
      <c r="I160" s="108">
        <f>IF(B160=0,0,'Участки тепловых сетей'!G160/1000)</f>
        <v>6.9000000000000006E-2</v>
      </c>
      <c r="J160" s="102">
        <f t="shared" si="25"/>
        <v>1.4E-2</v>
      </c>
      <c r="K160" s="109">
        <f t="shared" ca="1" si="26"/>
        <v>1</v>
      </c>
      <c r="L160" s="109">
        <f t="shared" ca="1" si="27"/>
        <v>7.000000000000001E-4</v>
      </c>
      <c r="M160" s="109">
        <f t="shared" ca="1" si="28"/>
        <v>0.05</v>
      </c>
      <c r="N160" s="108">
        <f t="shared" si="29"/>
        <v>5.3641596473066624</v>
      </c>
      <c r="O160" s="111">
        <f t="shared" si="30"/>
        <v>0.18642249033398897</v>
      </c>
      <c r="P160" s="111">
        <f>_xlfn.MAXIFS($R$4:$R$13,$B$4:$B$13,B160)</f>
        <v>0</v>
      </c>
      <c r="Q160" s="112">
        <f t="shared" ca="1" si="31"/>
        <v>0.99930024494284331</v>
      </c>
      <c r="R160" s="112">
        <f ca="1">IF(B159=0,0,IF(B160=B159,R159+L160/O160,L160/O160+1))</f>
        <v>100.56949914954828</v>
      </c>
    </row>
    <row r="161" spans="1:18" x14ac:dyDescent="0.25">
      <c r="A161" s="102">
        <v>158</v>
      </c>
      <c r="B161" s="102" t="str">
        <f>'Участки тепловых сетей'!B161</f>
        <v>Котельная №1 с. Дивеево</v>
      </c>
      <c r="C161" s="102" t="str">
        <f>'Участки тепловых сетей'!C161</f>
        <v>ТК5-ГВС</v>
      </c>
      <c r="D161" s="102" t="str">
        <f>'Участки тепловых сетей'!D161</f>
        <v xml:space="preserve">ГрОт-Симанина, 9 </v>
      </c>
      <c r="E161" s="102">
        <f>IF('Участки тепловых сетей'!F161="Подземная канальная или подвальная",2,IF('Участки тепловых сетей'!F161="Подземная бесканальная",2,IF('Участки тепловых сетей'!F161="Надземная",1,0)))</f>
        <v>2</v>
      </c>
      <c r="F161" s="102">
        <f t="shared" si="24"/>
        <v>0.05</v>
      </c>
      <c r="G161" s="102">
        <f ca="1">IF(B161=0,0,(YEAR(TODAY())-'Участки тепловых сетей'!E161)*0.85)</f>
        <v>13.6</v>
      </c>
      <c r="H161" s="102">
        <f>IF(B161=0,0,'Участки тепловых сетей'!H161/1000)</f>
        <v>1.4E-2</v>
      </c>
      <c r="I161" s="108">
        <f>IF(B161=0,0,'Участки тепловых сетей'!G161/1000)</f>
        <v>6.9000000000000006E-2</v>
      </c>
      <c r="J161" s="102">
        <f t="shared" si="25"/>
        <v>1.4E-2</v>
      </c>
      <c r="K161" s="109">
        <f t="shared" ca="1" si="26"/>
        <v>1</v>
      </c>
      <c r="L161" s="109">
        <f t="shared" ca="1" si="27"/>
        <v>7.000000000000001E-4</v>
      </c>
      <c r="M161" s="109">
        <f t="shared" ca="1" si="28"/>
        <v>0.05</v>
      </c>
      <c r="N161" s="108">
        <f t="shared" si="29"/>
        <v>5.3641596473066624</v>
      </c>
      <c r="O161" s="111">
        <f t="shared" si="30"/>
        <v>0.18642249033398897</v>
      </c>
      <c r="P161" s="111">
        <f>_xlfn.MAXIFS($R$4:$R$13,$B$4:$B$13,B161)</f>
        <v>0</v>
      </c>
      <c r="Q161" s="112">
        <f t="shared" ca="1" si="31"/>
        <v>0.99930024494284331</v>
      </c>
      <c r="R161" s="112">
        <f ca="1">IF(B160=0,0,IF(B161=B160,R160+L161/O161,L161/O161+1))</f>
        <v>100.5732540613014</v>
      </c>
    </row>
    <row r="162" spans="1:18" x14ac:dyDescent="0.25">
      <c r="A162" s="102">
        <v>159</v>
      </c>
      <c r="B162" s="102" t="str">
        <f>'Участки тепловых сетей'!B162</f>
        <v>Котельная №1 с. Дивеево</v>
      </c>
      <c r="C162" s="102" t="str">
        <f>'Участки тепловых сетей'!C162</f>
        <v>ТК5-ГВС</v>
      </c>
      <c r="D162" s="102" t="str">
        <f>'Участки тепловых сетей'!D162</f>
        <v xml:space="preserve">ТК8-ГВС </v>
      </c>
      <c r="E162" s="102">
        <f>IF('Участки тепловых сетей'!F162="Подземная канальная или подвальная",2,IF('Участки тепловых сетей'!F162="Подземная бесканальная",2,IF('Участки тепловых сетей'!F162="Надземная",1,0)))</f>
        <v>2</v>
      </c>
      <c r="F162" s="102">
        <f t="shared" si="24"/>
        <v>0.05</v>
      </c>
      <c r="G162" s="102">
        <f ca="1">IF(B162=0,0,(YEAR(TODAY())-'Участки тепловых сетей'!E162)*0.85)</f>
        <v>11.9</v>
      </c>
      <c r="H162" s="102">
        <f>IF(B162=0,0,'Участки тепловых сетей'!H162/1000)</f>
        <v>6.2E-2</v>
      </c>
      <c r="I162" s="108">
        <f>IF(B162=0,0,'Участки тепловых сетей'!G162/1000)</f>
        <v>6.9000000000000006E-2</v>
      </c>
      <c r="J162" s="102">
        <f t="shared" si="25"/>
        <v>6.2E-2</v>
      </c>
      <c r="K162" s="109">
        <f t="shared" ca="1" si="26"/>
        <v>1</v>
      </c>
      <c r="L162" s="109">
        <f t="shared" ca="1" si="27"/>
        <v>3.1000000000000003E-3</v>
      </c>
      <c r="M162" s="109">
        <f t="shared" ca="1" si="28"/>
        <v>0.05</v>
      </c>
      <c r="N162" s="108">
        <f t="shared" si="29"/>
        <v>5.353544867623838</v>
      </c>
      <c r="O162" s="111">
        <f t="shared" si="30"/>
        <v>0.18679212087071725</v>
      </c>
      <c r="P162" s="111">
        <f>_xlfn.MAXIFS($R$4:$R$13,$B$4:$B$13,B162)</f>
        <v>0</v>
      </c>
      <c r="Q162" s="112">
        <f t="shared" ca="1" si="31"/>
        <v>0.99690480003867898</v>
      </c>
      <c r="R162" s="112">
        <f ca="1">IF(B161=0,0,IF(B162=B161,R161+L162/O162,L162/O162+1))</f>
        <v>100.58985005039104</v>
      </c>
    </row>
    <row r="163" spans="1:18" x14ac:dyDescent="0.25">
      <c r="A163" s="102">
        <v>160</v>
      </c>
      <c r="B163" s="102" t="str">
        <f>'Участки тепловых сетей'!B163</f>
        <v>Котельная №1 с. Дивеево</v>
      </c>
      <c r="C163" s="102" t="str">
        <f>'Участки тепловых сетей'!C163</f>
        <v>ТК6-ГВС</v>
      </c>
      <c r="D163" s="102" t="str">
        <f>'Участки тепловых сетей'!D163</f>
        <v xml:space="preserve">ГрОт-Симанина, 8 </v>
      </c>
      <c r="E163" s="102">
        <f>IF('Участки тепловых сетей'!F163="Подземная канальная или подвальная",2,IF('Участки тепловых сетей'!F163="Подземная бесканальная",2,IF('Участки тепловых сетей'!F163="Надземная",1,0)))</f>
        <v>2</v>
      </c>
      <c r="F163" s="102">
        <f t="shared" si="24"/>
        <v>0.05</v>
      </c>
      <c r="G163" s="102">
        <f ca="1">IF(B163=0,0,(YEAR(TODAY())-'Участки тепловых сетей'!E163)*0.85)</f>
        <v>8.5</v>
      </c>
      <c r="H163" s="102">
        <f>IF(B163=0,0,'Участки тепловых сетей'!H163/1000)</f>
        <v>1.2999999999999999E-2</v>
      </c>
      <c r="I163" s="108">
        <f>IF(B163=0,0,'Участки тепловых сетей'!G163/1000)</f>
        <v>6.9000000000000006E-2</v>
      </c>
      <c r="J163" s="102">
        <f t="shared" si="25"/>
        <v>1.2999999999999999E-2</v>
      </c>
      <c r="K163" s="109">
        <f t="shared" ca="1" si="26"/>
        <v>1</v>
      </c>
      <c r="L163" s="109">
        <f t="shared" ca="1" si="27"/>
        <v>6.4999999999999997E-4</v>
      </c>
      <c r="M163" s="109">
        <f t="shared" ca="1" si="28"/>
        <v>0.05</v>
      </c>
      <c r="N163" s="108">
        <f t="shared" si="29"/>
        <v>5.3643807885500552</v>
      </c>
      <c r="O163" s="111">
        <f t="shared" si="30"/>
        <v>0.18641480525290807</v>
      </c>
      <c r="P163" s="111">
        <f>_xlfn.MAXIFS($R$4:$R$13,$B$4:$B$13,B163)</f>
        <v>0</v>
      </c>
      <c r="Q163" s="112">
        <f t="shared" ca="1" si="31"/>
        <v>0.99935021120423662</v>
      </c>
      <c r="R163" s="112">
        <f ca="1">IF(B162=0,0,IF(B163=B162,R162+L163/O163,L163/O163+1))</f>
        <v>100.5933368979036</v>
      </c>
    </row>
    <row r="164" spans="1:18" x14ac:dyDescent="0.25">
      <c r="A164" s="102">
        <v>161</v>
      </c>
      <c r="B164" s="102" t="str">
        <f>'Участки тепловых сетей'!B164</f>
        <v>Котельная №1 с. Дивеево</v>
      </c>
      <c r="C164" s="102" t="str">
        <f>'Участки тепловых сетей'!C164</f>
        <v>Т3</v>
      </c>
      <c r="D164" s="102" t="str">
        <f>'Участки тепловых сетей'!D164</f>
        <v xml:space="preserve">ул. Южная, 16Г/1 </v>
      </c>
      <c r="E164" s="102">
        <f>IF('Участки тепловых сетей'!F164="Подземная канальная или подвальная",2,IF('Участки тепловых сетей'!F164="Подземная бесканальная",2,IF('Участки тепловых сетей'!F164="Надземная",1,0)))</f>
        <v>2</v>
      </c>
      <c r="F164" s="102">
        <f t="shared" si="24"/>
        <v>0.05</v>
      </c>
      <c r="G164" s="102">
        <f ca="1">IF(B164=0,0,(YEAR(TODAY())-'Участки тепловых сетей'!E164)*0.85)</f>
        <v>5.95</v>
      </c>
      <c r="H164" s="102">
        <f>IF(B164=0,0,'Участки тепловых сетей'!H164/1000)</f>
        <v>1.7999999999999999E-2</v>
      </c>
      <c r="I164" s="108">
        <f>IF(B164=0,0,'Участки тепловых сетей'!G164/1000)</f>
        <v>6.9000000000000006E-2</v>
      </c>
      <c r="J164" s="102">
        <f t="shared" si="25"/>
        <v>1.7999999999999999E-2</v>
      </c>
      <c r="K164" s="109">
        <f t="shared" ca="1" si="26"/>
        <v>1</v>
      </c>
      <c r="L164" s="109">
        <f t="shared" ca="1" si="27"/>
        <v>8.9999999999999998E-4</v>
      </c>
      <c r="M164" s="109">
        <f t="shared" ca="1" si="28"/>
        <v>0.05</v>
      </c>
      <c r="N164" s="108">
        <f t="shared" si="29"/>
        <v>5.3632750823330939</v>
      </c>
      <c r="O164" s="111">
        <f t="shared" si="30"/>
        <v>0.1864532369958147</v>
      </c>
      <c r="P164" s="111">
        <f>_xlfn.MAXIFS($R$4:$R$13,$B$4:$B$13,B164)</f>
        <v>0</v>
      </c>
      <c r="Q164" s="112">
        <f t="shared" ca="1" si="31"/>
        <v>0.99910040487852736</v>
      </c>
      <c r="R164" s="112">
        <f ca="1">IF(B163=0,0,IF(B164=B163,R163+L164/O164,L164/O164+1))</f>
        <v>100.5981638454777</v>
      </c>
    </row>
    <row r="165" spans="1:18" x14ac:dyDescent="0.25">
      <c r="A165" s="102">
        <v>162</v>
      </c>
      <c r="B165" s="102" t="str">
        <f>'Участки тепловых сетей'!B165</f>
        <v>Котельная №1 с. Дивеево</v>
      </c>
      <c r="C165" s="102" t="str">
        <f>'Участки тепловых сетей'!C165</f>
        <v>Т4</v>
      </c>
      <c r="D165" s="102" t="str">
        <f>'Участки тепловых сетей'!D165</f>
        <v xml:space="preserve">ул. Южная, 16Г/2 </v>
      </c>
      <c r="E165" s="102">
        <f>IF('Участки тепловых сетей'!F165="Подземная канальная или подвальная",2,IF('Участки тепловых сетей'!F165="Подземная бесканальная",2,IF('Участки тепловых сетей'!F165="Надземная",1,0)))</f>
        <v>2</v>
      </c>
      <c r="F165" s="102">
        <f t="shared" si="24"/>
        <v>0.05</v>
      </c>
      <c r="G165" s="102">
        <f ca="1">IF(B165=0,0,(YEAR(TODAY())-'Участки тепловых сетей'!E165)*0.85)</f>
        <v>5.95</v>
      </c>
      <c r="H165" s="102">
        <f>IF(B165=0,0,'Участки тепловых сетей'!H165/1000)</f>
        <v>2.1000000000000001E-2</v>
      </c>
      <c r="I165" s="108">
        <f>IF(B165=0,0,'Участки тепловых сетей'!G165/1000)</f>
        <v>6.9000000000000006E-2</v>
      </c>
      <c r="J165" s="102">
        <f t="shared" si="25"/>
        <v>2.1000000000000001E-2</v>
      </c>
      <c r="K165" s="109">
        <f t="shared" ca="1" si="26"/>
        <v>1</v>
      </c>
      <c r="L165" s="109">
        <f t="shared" ca="1" si="27"/>
        <v>1.0500000000000002E-3</v>
      </c>
      <c r="M165" s="109">
        <f t="shared" ca="1" si="28"/>
        <v>0.05</v>
      </c>
      <c r="N165" s="108">
        <f t="shared" si="29"/>
        <v>5.3626116586029164</v>
      </c>
      <c r="O165" s="111">
        <f t="shared" si="30"/>
        <v>0.18647630364875664</v>
      </c>
      <c r="P165" s="111">
        <f>_xlfn.MAXIFS($R$4:$R$13,$B$4:$B$13,B165)</f>
        <v>0</v>
      </c>
      <c r="Q165" s="112">
        <f t="shared" ca="1" si="31"/>
        <v>0.99895055105711317</v>
      </c>
      <c r="R165" s="112">
        <f ca="1">IF(B164=0,0,IF(B165=B164,R164+L165/O165,L165/O165+1))</f>
        <v>100.60379458771924</v>
      </c>
    </row>
    <row r="166" spans="1:18" x14ac:dyDescent="0.25">
      <c r="A166" s="102">
        <v>163</v>
      </c>
      <c r="B166" s="102" t="str">
        <f>'Участки тепловых сетей'!B166</f>
        <v>Котельная №1 с. Дивеево</v>
      </c>
      <c r="C166" s="102" t="str">
        <f>'Участки тепловых сетей'!C166</f>
        <v>Т16а</v>
      </c>
      <c r="D166" s="102" t="str">
        <f>'Участки тепловых сетей'!D166</f>
        <v xml:space="preserve">Т17 </v>
      </c>
      <c r="E166" s="102">
        <f>IF('Участки тепловых сетей'!F166="Подземная канальная или подвальная",2,IF('Участки тепловых сетей'!F166="Подземная бесканальная",2,IF('Участки тепловых сетей'!F166="Надземная",1,0)))</f>
        <v>2</v>
      </c>
      <c r="F166" s="102">
        <f t="shared" si="24"/>
        <v>0.05</v>
      </c>
      <c r="G166" s="102">
        <f ca="1">IF(B166=0,0,(YEAR(TODAY())-'Участки тепловых сетей'!E166)*0.85)</f>
        <v>42.5</v>
      </c>
      <c r="H166" s="102">
        <f>IF(B166=0,0,'Участки тепловых сетей'!H166/1000)</f>
        <v>4.8000000000000001E-2</v>
      </c>
      <c r="I166" s="108">
        <f>IF(B166=0,0,'Участки тепловых сетей'!G166/1000)</f>
        <v>6.9000000000000006E-2</v>
      </c>
      <c r="J166" s="102">
        <f t="shared" si="25"/>
        <v>4.8000000000000001E-2</v>
      </c>
      <c r="K166" s="109">
        <f t="shared" ca="1" si="26"/>
        <v>4.1864487440636324</v>
      </c>
      <c r="L166" s="109">
        <f t="shared" ca="1" si="27"/>
        <v>0.24129057516585298</v>
      </c>
      <c r="M166" s="109">
        <f t="shared" ca="1" si="28"/>
        <v>5.0268869826219369</v>
      </c>
      <c r="N166" s="108">
        <f t="shared" si="29"/>
        <v>5.3566408450313281</v>
      </c>
      <c r="O166" s="111">
        <f t="shared" si="30"/>
        <v>0.18668416063913867</v>
      </c>
      <c r="P166" s="111">
        <f>_xlfn.MAXIFS($R$4:$R$13,$B$4:$B$13,B166)</f>
        <v>0</v>
      </c>
      <c r="Q166" s="112">
        <f t="shared" ca="1" si="31"/>
        <v>0.7856133135000577</v>
      </c>
      <c r="R166" s="112">
        <f ca="1">IF(B165=0,0,IF(B166=B165,R165+L166/O166,L166/O166+1))</f>
        <v>101.89630153817374</v>
      </c>
    </row>
    <row r="167" spans="1:18" x14ac:dyDescent="0.25">
      <c r="A167" s="102">
        <v>164</v>
      </c>
      <c r="B167" s="102" t="str">
        <f>'Участки тепловых сетей'!B167</f>
        <v>Котельная №1 с. Дивеево</v>
      </c>
      <c r="C167" s="102" t="str">
        <f>'Участки тепловых сетей'!C167</f>
        <v>ГрОт-Симанина, 7</v>
      </c>
      <c r="D167" s="102" t="str">
        <f>'Участки тепловых сетей'!D167</f>
        <v xml:space="preserve">ГрОт-Симанина, 7 </v>
      </c>
      <c r="E167" s="102">
        <f>IF('Участки тепловых сетей'!F167="Подземная канальная или подвальная",2,IF('Участки тепловых сетей'!F167="Подземная бесканальная",2,IF('Участки тепловых сетей'!F167="Надземная",1,0)))</f>
        <v>2</v>
      </c>
      <c r="F167" s="102">
        <f t="shared" si="24"/>
        <v>0.05</v>
      </c>
      <c r="G167" s="102">
        <f ca="1">IF(B167=0,0,(YEAR(TODAY())-'Участки тепловых сетей'!E167)*0.85)</f>
        <v>9.35</v>
      </c>
      <c r="H167" s="102">
        <f>IF(B167=0,0,'Участки тепловых сетей'!H167/1000)</f>
        <v>1.4E-2</v>
      </c>
      <c r="I167" s="108">
        <f>IF(B167=0,0,'Участки тепловых сетей'!G167/1000)</f>
        <v>6.9000000000000006E-2</v>
      </c>
      <c r="J167" s="102">
        <f t="shared" si="25"/>
        <v>1.4E-2</v>
      </c>
      <c r="K167" s="109">
        <f t="shared" ca="1" si="26"/>
        <v>1</v>
      </c>
      <c r="L167" s="109">
        <f t="shared" ca="1" si="27"/>
        <v>7.000000000000001E-4</v>
      </c>
      <c r="M167" s="109">
        <f t="shared" ca="1" si="28"/>
        <v>0.05</v>
      </c>
      <c r="N167" s="108">
        <f t="shared" si="29"/>
        <v>5.3641596473066624</v>
      </c>
      <c r="O167" s="111">
        <f t="shared" si="30"/>
        <v>0.18642249033398897</v>
      </c>
      <c r="P167" s="111">
        <f>_xlfn.MAXIFS($R$4:$R$13,$B$4:$B$13,B167)</f>
        <v>0</v>
      </c>
      <c r="Q167" s="112">
        <f t="shared" ca="1" si="31"/>
        <v>0.99930024494284331</v>
      </c>
      <c r="R167" s="112">
        <f ca="1">IF(B166=0,0,IF(B167=B166,R166+L167/O167,L167/O167+1))</f>
        <v>101.90005644992686</v>
      </c>
    </row>
    <row r="168" spans="1:18" x14ac:dyDescent="0.25">
      <c r="A168" s="102">
        <v>165</v>
      </c>
      <c r="B168" s="102" t="str">
        <f>'Участки тепловых сетей'!B168</f>
        <v>Котельная №1 с. Дивеево</v>
      </c>
      <c r="C168" s="102" t="str">
        <f>'Участки тепловых сетей'!C168</f>
        <v>ГрОт-Симанина, 7</v>
      </c>
      <c r="D168" s="102" t="str">
        <f>'Участки тепловых сетей'!D168</f>
        <v xml:space="preserve">ГрОт-Симанина, 7 </v>
      </c>
      <c r="E168" s="102">
        <f>IF('Участки тепловых сетей'!F168="Подземная канальная или подвальная",2,IF('Участки тепловых сетей'!F168="Подземная бесканальная",2,IF('Участки тепловых сетей'!F168="Надземная",1,0)))</f>
        <v>2</v>
      </c>
      <c r="F168" s="102">
        <f t="shared" si="24"/>
        <v>0.05</v>
      </c>
      <c r="G168" s="102">
        <f ca="1">IF(B168=0,0,(YEAR(TODAY())-'Участки тепловых сетей'!E168)*0.85)</f>
        <v>9.35</v>
      </c>
      <c r="H168" s="102">
        <f>IF(B168=0,0,'Участки тепловых сетей'!H168/1000)</f>
        <v>1.4E-2</v>
      </c>
      <c r="I168" s="108">
        <f>IF(B168=0,0,'Участки тепловых сетей'!G168/1000)</f>
        <v>6.9000000000000006E-2</v>
      </c>
      <c r="J168" s="102">
        <f t="shared" si="25"/>
        <v>1.4E-2</v>
      </c>
      <c r="K168" s="109">
        <f t="shared" ca="1" si="26"/>
        <v>1</v>
      </c>
      <c r="L168" s="109">
        <f t="shared" ca="1" si="27"/>
        <v>7.000000000000001E-4</v>
      </c>
      <c r="M168" s="109">
        <f t="shared" ca="1" si="28"/>
        <v>0.05</v>
      </c>
      <c r="N168" s="108">
        <f t="shared" si="29"/>
        <v>5.3641596473066624</v>
      </c>
      <c r="O168" s="111">
        <f t="shared" si="30"/>
        <v>0.18642249033398897</v>
      </c>
      <c r="P168" s="111">
        <f>_xlfn.MAXIFS($R$4:$R$13,$B$4:$B$13,B168)</f>
        <v>0</v>
      </c>
      <c r="Q168" s="112">
        <f t="shared" ca="1" si="31"/>
        <v>0.99930024494284331</v>
      </c>
      <c r="R168" s="112">
        <f ca="1">IF(B167=0,0,IF(B168=B167,R167+L168/O168,L168/O168+1))</f>
        <v>101.90381136167998</v>
      </c>
    </row>
    <row r="169" spans="1:18" x14ac:dyDescent="0.25">
      <c r="A169" s="102">
        <v>166</v>
      </c>
      <c r="B169" s="102" t="str">
        <f>'Участки тепловых сетей'!B169</f>
        <v>Котельная №1 с. Дивеево</v>
      </c>
      <c r="C169" s="102" t="str">
        <f>'Участки тепловых сетей'!C169</f>
        <v>Т19</v>
      </c>
      <c r="D169" s="102" t="str">
        <f>'Участки тепловых сетей'!D169</f>
        <v xml:space="preserve">ул. Октябрьская, 43 </v>
      </c>
      <c r="E169" s="102">
        <f>IF('Участки тепловых сетей'!F169="Подземная канальная или подвальная",2,IF('Участки тепловых сетей'!F169="Подземная бесканальная",2,IF('Участки тепловых сетей'!F169="Надземная",1,0)))</f>
        <v>1</v>
      </c>
      <c r="F169" s="102">
        <f t="shared" si="24"/>
        <v>0.05</v>
      </c>
      <c r="G169" s="102">
        <f ca="1">IF(B169=0,0,(YEAR(TODAY())-'Участки тепловых сетей'!E169)*0.85)</f>
        <v>33.15</v>
      </c>
      <c r="H169" s="102">
        <f>IF(B169=0,0,'Участки тепловых сетей'!H169/1000)</f>
        <v>1.2E-2</v>
      </c>
      <c r="I169" s="108">
        <f>IF(B169=0,0,'Участки тепловых сетей'!G169/1000)</f>
        <v>5.0999999999999997E-2</v>
      </c>
      <c r="J169" s="102">
        <f t="shared" si="25"/>
        <v>1.2E-2</v>
      </c>
      <c r="K169" s="109">
        <f t="shared" ca="1" si="26"/>
        <v>2.623089494497302</v>
      </c>
      <c r="L169" s="109">
        <f t="shared" ca="1" si="27"/>
        <v>4.1970351307549112E-3</v>
      </c>
      <c r="M169" s="109">
        <f t="shared" ca="1" si="28"/>
        <v>0.34975292756290927</v>
      </c>
      <c r="N169" s="108">
        <f t="shared" si="29"/>
        <v>4.617836825068057</v>
      </c>
      <c r="O169" s="111">
        <f t="shared" si="30"/>
        <v>0.21655161017632149</v>
      </c>
      <c r="P169" s="111">
        <f>_xlfn.MAXIFS($R$4:$R$13,$B$4:$B$13,B169)</f>
        <v>0</v>
      </c>
      <c r="Q169" s="112">
        <f t="shared" ca="1" si="31"/>
        <v>0.99581176011223915</v>
      </c>
      <c r="R169" s="112">
        <f ca="1">IF(B168=0,0,IF(B169=B168,R168+L169/O169,L169/O169+1))</f>
        <v>101.92319258506289</v>
      </c>
    </row>
    <row r="170" spans="1:18" x14ac:dyDescent="0.25">
      <c r="A170" s="102">
        <v>167</v>
      </c>
      <c r="B170" s="102" t="str">
        <f>'Участки тепловых сетей'!B170</f>
        <v>Котельная №1 с. Дивеево</v>
      </c>
      <c r="C170" s="102" t="str">
        <f>'Участки тепловых сетей'!C170</f>
        <v>Т19</v>
      </c>
      <c r="D170" s="102" t="str">
        <f>'Участки тепловых сетей'!D170</f>
        <v xml:space="preserve">ул. Октябрьская, 41 </v>
      </c>
      <c r="E170" s="102">
        <f>IF('Участки тепловых сетей'!F170="Подземная канальная или подвальная",2,IF('Участки тепловых сетей'!F170="Подземная бесканальная",2,IF('Участки тепловых сетей'!F170="Надземная",1,0)))</f>
        <v>1</v>
      </c>
      <c r="F170" s="102">
        <f t="shared" si="24"/>
        <v>0.05</v>
      </c>
      <c r="G170" s="102">
        <f ca="1">IF(B170=0,0,(YEAR(TODAY())-'Участки тепловых сетей'!E170)*0.85)</f>
        <v>23.8</v>
      </c>
      <c r="H170" s="102">
        <f>IF(B170=0,0,'Участки тепловых сетей'!H170/1000)</f>
        <v>0.08</v>
      </c>
      <c r="I170" s="108">
        <f>IF(B170=0,0,'Участки тепловых сетей'!G170/1000)</f>
        <v>5.0999999999999997E-2</v>
      </c>
      <c r="J170" s="102">
        <f t="shared" si="25"/>
        <v>0.08</v>
      </c>
      <c r="K170" s="109">
        <f t="shared" ca="1" si="26"/>
        <v>1.643540603691559</v>
      </c>
      <c r="L170" s="109">
        <f t="shared" ca="1" si="27"/>
        <v>6.9887990546709409E-3</v>
      </c>
      <c r="M170" s="109">
        <f t="shared" ca="1" si="28"/>
        <v>8.7359988183386764E-2</v>
      </c>
      <c r="N170" s="108">
        <f t="shared" si="29"/>
        <v>4.6073741205045504</v>
      </c>
      <c r="O170" s="111">
        <f t="shared" si="30"/>
        <v>0.21704336870531596</v>
      </c>
      <c r="P170" s="111">
        <f>_xlfn.MAXIFS($R$4:$R$13,$B$4:$B$13,B170)</f>
        <v>0</v>
      </c>
      <c r="Q170" s="112">
        <f t="shared" ca="1" si="31"/>
        <v>0.9930355658080241</v>
      </c>
      <c r="R170" s="112">
        <f ca="1">IF(B169=0,0,IF(B170=B169,R169+L170/O170,L170/O170+1))</f>
        <v>101.95539259696079</v>
      </c>
    </row>
    <row r="171" spans="1:18" x14ac:dyDescent="0.25">
      <c r="A171" s="102">
        <v>168</v>
      </c>
      <c r="B171" s="102" t="str">
        <f>'Участки тепловых сетей'!B171</f>
        <v>Котельная №1 с. Дивеево</v>
      </c>
      <c r="C171" s="102" t="str">
        <f>'Участки тепловых сетей'!C171</f>
        <v>Т17</v>
      </c>
      <c r="D171" s="102" t="str">
        <f>'Участки тепловых сетей'!D171</f>
        <v xml:space="preserve">Т19 </v>
      </c>
      <c r="E171" s="102">
        <f>IF('Участки тепловых сетей'!F171="Подземная канальная или подвальная",2,IF('Участки тепловых сетей'!F171="Подземная бесканальная",2,IF('Участки тепловых сетей'!F171="Надземная",1,0)))</f>
        <v>1</v>
      </c>
      <c r="F171" s="102">
        <f t="shared" si="24"/>
        <v>0.05</v>
      </c>
      <c r="G171" s="102">
        <f ca="1">IF(B171=0,0,(YEAR(TODAY())-'Участки тепловых сетей'!E171)*0.85)</f>
        <v>33.15</v>
      </c>
      <c r="H171" s="102">
        <f>IF(B171=0,0,'Участки тепловых сетей'!H171/1000)</f>
        <v>0.04</v>
      </c>
      <c r="I171" s="108">
        <f>IF(B171=0,0,'Участки тепловых сетей'!G171/1000)</f>
        <v>5.0999999999999997E-2</v>
      </c>
      <c r="J171" s="102">
        <f t="shared" si="25"/>
        <v>0.04</v>
      </c>
      <c r="K171" s="109">
        <f t="shared" ca="1" si="26"/>
        <v>2.623089494497302</v>
      </c>
      <c r="L171" s="109">
        <f t="shared" ca="1" si="27"/>
        <v>1.399011710251637E-2</v>
      </c>
      <c r="M171" s="109">
        <f t="shared" ca="1" si="28"/>
        <v>0.34975292756290927</v>
      </c>
      <c r="N171" s="108">
        <f t="shared" si="29"/>
        <v>4.6135286526007304</v>
      </c>
      <c r="O171" s="111">
        <f t="shared" si="30"/>
        <v>0.21675382885858566</v>
      </c>
      <c r="P171" s="111">
        <f>_xlfn.MAXIFS($R$4:$R$13,$B$4:$B$13,B171)</f>
        <v>0</v>
      </c>
      <c r="Q171" s="112">
        <f t="shared" ca="1" si="31"/>
        <v>0.98610728981195772</v>
      </c>
      <c r="R171" s="112">
        <f ca="1">IF(B170=0,0,IF(B171=B170,R170+L171/O171,L171/O171+1))</f>
        <v>102.0199364030665</v>
      </c>
    </row>
    <row r="172" spans="1:18" x14ac:dyDescent="0.25">
      <c r="A172" s="102">
        <v>169</v>
      </c>
      <c r="B172" s="102" t="str">
        <f>'Участки тепловых сетей'!B172</f>
        <v>Котельная №1 с. Дивеево</v>
      </c>
      <c r="C172" s="102" t="str">
        <f>'Участки тепловых сетей'!C172</f>
        <v>Т32</v>
      </c>
      <c r="D172" s="102" t="str">
        <f>'Участки тепловых сетей'!D172</f>
        <v xml:space="preserve">ул. Мира, 3 </v>
      </c>
      <c r="E172" s="102">
        <f>IF('Участки тепловых сетей'!F172="Подземная канальная или подвальная",2,IF('Участки тепловых сетей'!F172="Подземная бесканальная",2,IF('Участки тепловых сетей'!F172="Надземная",1,0)))</f>
        <v>2</v>
      </c>
      <c r="F172" s="102">
        <f t="shared" si="24"/>
        <v>0.05</v>
      </c>
      <c r="G172" s="102">
        <f ca="1">IF(B172=0,0,(YEAR(TODAY())-'Участки тепловых сетей'!E172)*0.85)</f>
        <v>25.5</v>
      </c>
      <c r="H172" s="102">
        <f>IF(B172=0,0,'Участки тепловых сетей'!H172/1000)</f>
        <v>0.01</v>
      </c>
      <c r="I172" s="108">
        <f>IF(B172=0,0,'Участки тепловых сетей'!G172/1000)</f>
        <v>5.0999999999999997E-2</v>
      </c>
      <c r="J172" s="102">
        <f t="shared" si="25"/>
        <v>0.01</v>
      </c>
      <c r="K172" s="109">
        <f t="shared" ca="1" si="26"/>
        <v>1.7893507050507895</v>
      </c>
      <c r="L172" s="109">
        <f t="shared" ca="1" si="27"/>
        <v>1.0468218582712825E-3</v>
      </c>
      <c r="M172" s="109">
        <f t="shared" ca="1" si="28"/>
        <v>0.10468218582712825</v>
      </c>
      <c r="N172" s="108">
        <f t="shared" si="29"/>
        <v>4.6181445516728656</v>
      </c>
      <c r="O172" s="111">
        <f t="shared" si="30"/>
        <v>0.21653718042189962</v>
      </c>
      <c r="P172" s="111">
        <f>_xlfn.MAXIFS($R$4:$R$13,$B$4:$B$13,B172)</f>
        <v>0</v>
      </c>
      <c r="Q172" s="112">
        <f t="shared" ca="1" si="31"/>
        <v>0.99895372586858933</v>
      </c>
      <c r="R172" s="112">
        <f ca="1">IF(B171=0,0,IF(B172=B171,R171+L172/O172,L172/O172+1))</f>
        <v>102.02477077772784</v>
      </c>
    </row>
    <row r="173" spans="1:18" x14ac:dyDescent="0.25">
      <c r="A173" s="102">
        <v>170</v>
      </c>
      <c r="B173" s="102" t="str">
        <f>'Участки тепловых сетей'!B173</f>
        <v>Котельная №1 с. Дивеево</v>
      </c>
      <c r="C173" s="102" t="str">
        <f>'Участки тепловых сетей'!C173</f>
        <v>ГрОт-Мира, 1</v>
      </c>
      <c r="D173" s="102" t="str">
        <f>'Участки тепловых сетей'!D173</f>
        <v xml:space="preserve">Т31 </v>
      </c>
      <c r="E173" s="102">
        <f>IF('Участки тепловых сетей'!F173="Подземная канальная или подвальная",2,IF('Участки тепловых сетей'!F173="Подземная бесканальная",2,IF('Участки тепловых сетей'!F173="Надземная",1,0)))</f>
        <v>2</v>
      </c>
      <c r="F173" s="102">
        <f t="shared" si="24"/>
        <v>0.05</v>
      </c>
      <c r="G173" s="102">
        <f ca="1">IF(B173=0,0,(YEAR(TODAY())-'Участки тепловых сетей'!E173)*0.85)</f>
        <v>42.5</v>
      </c>
      <c r="H173" s="102">
        <f>IF(B173=0,0,'Участки тепловых сетей'!H173/1000)</f>
        <v>5.0000000000000001E-3</v>
      </c>
      <c r="I173" s="108">
        <f>IF(B173=0,0,'Участки тепловых сетей'!G173/1000)</f>
        <v>5.0999999999999997E-2</v>
      </c>
      <c r="J173" s="102">
        <f t="shared" si="25"/>
        <v>5.0000000000000001E-3</v>
      </c>
      <c r="K173" s="109">
        <f t="shared" ca="1" si="26"/>
        <v>4.1864487440636324</v>
      </c>
      <c r="L173" s="109">
        <f t="shared" ca="1" si="27"/>
        <v>2.5134434913109686E-2</v>
      </c>
      <c r="M173" s="109">
        <f t="shared" ca="1" si="28"/>
        <v>5.0268869826219369</v>
      </c>
      <c r="N173" s="108">
        <f t="shared" si="29"/>
        <v>4.6189138681848885</v>
      </c>
      <c r="O173" s="111">
        <f t="shared" si="30"/>
        <v>0.21650111444770753</v>
      </c>
      <c r="P173" s="111">
        <f>_xlfn.MAXIFS($R$4:$R$13,$B$4:$B$13,B173)</f>
        <v>0</v>
      </c>
      <c r="Q173" s="112">
        <f t="shared" ca="1" si="31"/>
        <v>0.97517880513792332</v>
      </c>
      <c r="R173" s="112">
        <f ca="1">IF(B172=0,0,IF(B173=B172,R172+L173/O173,L173/O173+1))</f>
        <v>102.14086456771699</v>
      </c>
    </row>
    <row r="174" spans="1:18" x14ac:dyDescent="0.25">
      <c r="A174" s="102">
        <v>171</v>
      </c>
      <c r="B174" s="102" t="str">
        <f>'Участки тепловых сетей'!B174</f>
        <v>Котельная №1 с. Дивеево</v>
      </c>
      <c r="C174" s="102" t="str">
        <f>'Участки тепловых сетей'!C174</f>
        <v>Т30</v>
      </c>
      <c r="D174" s="102" t="str">
        <f>'Участки тепловых сетей'!D174</f>
        <v xml:space="preserve">Т34 </v>
      </c>
      <c r="E174" s="102">
        <f>IF('Участки тепловых сетей'!F174="Подземная канальная или подвальная",2,IF('Участки тепловых сетей'!F174="Подземная бесканальная",2,IF('Участки тепловых сетей'!F174="Надземная",1,0)))</f>
        <v>2</v>
      </c>
      <c r="F174" s="102">
        <f t="shared" si="24"/>
        <v>0.05</v>
      </c>
      <c r="G174" s="102">
        <f ca="1">IF(B174=0,0,(YEAR(TODAY())-'Участки тепловых сетей'!E174)*0.85)</f>
        <v>8.5</v>
      </c>
      <c r="H174" s="102">
        <f>IF(B174=0,0,'Участки тепловых сетей'!H174/1000)</f>
        <v>2.3E-2</v>
      </c>
      <c r="I174" s="108">
        <f>IF(B174=0,0,'Участки тепловых сетей'!G174/1000)</f>
        <v>5.0999999999999997E-2</v>
      </c>
      <c r="J174" s="102">
        <f t="shared" si="25"/>
        <v>2.3E-2</v>
      </c>
      <c r="K174" s="109">
        <f t="shared" ca="1" si="26"/>
        <v>1</v>
      </c>
      <c r="L174" s="109">
        <f t="shared" ca="1" si="27"/>
        <v>1.15E-3</v>
      </c>
      <c r="M174" s="109">
        <f t="shared" ca="1" si="28"/>
        <v>0.05</v>
      </c>
      <c r="N174" s="108">
        <f t="shared" si="29"/>
        <v>4.6161443287416075</v>
      </c>
      <c r="O174" s="111">
        <f t="shared" si="30"/>
        <v>0.21663100821472947</v>
      </c>
      <c r="P174" s="111">
        <f>_xlfn.MAXIFS($R$4:$R$13,$B$4:$B$13,B174)</f>
        <v>0</v>
      </c>
      <c r="Q174" s="112">
        <f t="shared" ca="1" si="31"/>
        <v>0.9988506609965937</v>
      </c>
      <c r="R174" s="112">
        <f ca="1">IF(B173=0,0,IF(B174=B173,R173+L174/O174,L174/O174+1))</f>
        <v>102.14617313369504</v>
      </c>
    </row>
    <row r="175" spans="1:18" x14ac:dyDescent="0.25">
      <c r="A175" s="102">
        <v>172</v>
      </c>
      <c r="B175" s="102" t="str">
        <f>'Участки тепловых сетей'!B175</f>
        <v>Котельная №1 с. Дивеево</v>
      </c>
      <c r="C175" s="102" t="str">
        <f>'Участки тепловых сетей'!C175</f>
        <v>Т9</v>
      </c>
      <c r="D175" s="102" t="str">
        <f>'Участки тепловых сетей'!D175</f>
        <v xml:space="preserve">ул. Южная, 6А </v>
      </c>
      <c r="E175" s="102">
        <f>IF('Участки тепловых сетей'!F175="Подземная канальная или подвальная",2,IF('Участки тепловых сетей'!F175="Подземная бесканальная",2,IF('Участки тепловых сетей'!F175="Надземная",1,0)))</f>
        <v>2</v>
      </c>
      <c r="F175" s="102">
        <f t="shared" si="24"/>
        <v>0.05</v>
      </c>
      <c r="G175" s="102">
        <f ca="1">IF(B175=0,0,(YEAR(TODAY())-'Участки тепловых сетей'!E175)*0.85)</f>
        <v>38.25</v>
      </c>
      <c r="H175" s="102">
        <f>IF(B175=0,0,'Участки тепловых сетей'!H175/1000)</f>
        <v>6.0000000000000001E-3</v>
      </c>
      <c r="I175" s="108">
        <f>IF(B175=0,0,'Участки тепловых сетей'!G175/1000)</f>
        <v>5.0999999999999997E-2</v>
      </c>
      <c r="J175" s="102">
        <f t="shared" si="25"/>
        <v>6.0000000000000001E-3</v>
      </c>
      <c r="K175" s="109">
        <f t="shared" ca="1" si="26"/>
        <v>3.3849963207636384</v>
      </c>
      <c r="L175" s="109">
        <f t="shared" ca="1" si="27"/>
        <v>7.3569040894206957E-3</v>
      </c>
      <c r="M175" s="109">
        <f t="shared" ca="1" si="28"/>
        <v>1.226150681570116</v>
      </c>
      <c r="N175" s="108">
        <f t="shared" si="29"/>
        <v>4.6187600048824837</v>
      </c>
      <c r="O175" s="111">
        <f t="shared" si="30"/>
        <v>0.21650832668138237</v>
      </c>
      <c r="P175" s="111">
        <f>_xlfn.MAXIFS($R$4:$R$13,$B$4:$B$13,B175)</f>
        <v>0</v>
      </c>
      <c r="Q175" s="112">
        <f t="shared" ca="1" si="31"/>
        <v>0.99267009168712339</v>
      </c>
      <c r="R175" s="112">
        <f ca="1">IF(B174=0,0,IF(B175=B174,R174+L175/O175,L175/O175+1))</f>
        <v>102.18015290806302</v>
      </c>
    </row>
    <row r="176" spans="1:18" x14ac:dyDescent="0.25">
      <c r="A176" s="102">
        <v>173</v>
      </c>
      <c r="B176" s="102" t="str">
        <f>'Участки тепловых сетей'!B176</f>
        <v>Котельная №1 с. Дивеево</v>
      </c>
      <c r="C176" s="102" t="str">
        <f>'Участки тепловых сетей'!C176</f>
        <v>Т23</v>
      </c>
      <c r="D176" s="102" t="str">
        <f>'Участки тепловых сетей'!D176</f>
        <v xml:space="preserve">ул. Южная, 4Б </v>
      </c>
      <c r="E176" s="102">
        <f>IF('Участки тепловых сетей'!F176="Подземная канальная или подвальная",2,IF('Участки тепловых сетей'!F176="Подземная бесканальная",2,IF('Участки тепловых сетей'!F176="Надземная",1,0)))</f>
        <v>2</v>
      </c>
      <c r="F176" s="102">
        <f t="shared" si="24"/>
        <v>0.05</v>
      </c>
      <c r="G176" s="102">
        <f ca="1">IF(B176=0,0,(YEAR(TODAY())-'Участки тепловых сетей'!E176)*0.85)</f>
        <v>42.5</v>
      </c>
      <c r="H176" s="102">
        <f>IF(B176=0,0,'Участки тепловых сетей'!H176/1000)</f>
        <v>1.2E-2</v>
      </c>
      <c r="I176" s="108">
        <f>IF(B176=0,0,'Участки тепловых сетей'!G176/1000)</f>
        <v>5.0999999999999997E-2</v>
      </c>
      <c r="J176" s="102">
        <f t="shared" si="25"/>
        <v>1.2E-2</v>
      </c>
      <c r="K176" s="109">
        <f t="shared" ca="1" si="26"/>
        <v>4.1864487440636324</v>
      </c>
      <c r="L176" s="109">
        <f t="shared" ca="1" si="27"/>
        <v>6.0322643791463244E-2</v>
      </c>
      <c r="M176" s="109">
        <f t="shared" ca="1" si="28"/>
        <v>5.0268869826219369</v>
      </c>
      <c r="N176" s="108">
        <f t="shared" si="29"/>
        <v>4.617836825068057</v>
      </c>
      <c r="O176" s="111">
        <f t="shared" si="30"/>
        <v>0.21655161017632149</v>
      </c>
      <c r="P176" s="111">
        <f>_xlfn.MAXIFS($R$4:$R$13,$B$4:$B$13,B176)</f>
        <v>0</v>
      </c>
      <c r="Q176" s="112">
        <f t="shared" ca="1" si="31"/>
        <v>0.94146072811757675</v>
      </c>
      <c r="R176" s="112">
        <f ca="1">IF(B175=0,0,IF(B176=B175,R175+L176/O176,L176/O176+1))</f>
        <v>102.4587130339487</v>
      </c>
    </row>
    <row r="177" spans="1:18" x14ac:dyDescent="0.25">
      <c r="A177" s="102">
        <v>174</v>
      </c>
      <c r="B177" s="102" t="str">
        <f>'Участки тепловых сетей'!B177</f>
        <v>Котельная №1 с. Дивеево</v>
      </c>
      <c r="C177" s="102" t="str">
        <f>'Участки тепловых сетей'!C177</f>
        <v>Т23</v>
      </c>
      <c r="D177" s="102" t="str">
        <f>'Участки тепловых сетей'!D177</f>
        <v xml:space="preserve">ул. Южная, 4 </v>
      </c>
      <c r="E177" s="102">
        <f>IF('Участки тепловых сетей'!F177="Подземная канальная или подвальная",2,IF('Участки тепловых сетей'!F177="Подземная бесканальная",2,IF('Участки тепловых сетей'!F177="Надземная",1,0)))</f>
        <v>2</v>
      </c>
      <c r="F177" s="102">
        <f t="shared" si="24"/>
        <v>0.05</v>
      </c>
      <c r="G177" s="102">
        <f ca="1">IF(B177=0,0,(YEAR(TODAY())-'Участки тепловых сетей'!E177)*0.85)</f>
        <v>39.1</v>
      </c>
      <c r="H177" s="102">
        <f>IF(B177=0,0,'Участки тепловых сетей'!H177/1000)</f>
        <v>1.6E-2</v>
      </c>
      <c r="I177" s="108">
        <f>IF(B177=0,0,'Участки тепловых сетей'!G177/1000)</f>
        <v>5.0999999999999997E-2</v>
      </c>
      <c r="J177" s="102">
        <f t="shared" si="25"/>
        <v>1.6E-2</v>
      </c>
      <c r="K177" s="109">
        <f t="shared" ca="1" si="26"/>
        <v>3.5319595118506055</v>
      </c>
      <c r="L177" s="109">
        <f t="shared" ca="1" si="27"/>
        <v>2.5261408426215604E-2</v>
      </c>
      <c r="M177" s="109">
        <f t="shared" ca="1" si="28"/>
        <v>1.5788380266384752</v>
      </c>
      <c r="N177" s="108">
        <f t="shared" si="29"/>
        <v>4.6172213718584389</v>
      </c>
      <c r="O177" s="111">
        <f t="shared" si="30"/>
        <v>0.21658047545541409</v>
      </c>
      <c r="P177" s="111">
        <f>_xlfn.MAXIFS($R$4:$R$13,$B$4:$B$13,B177)</f>
        <v>0</v>
      </c>
      <c r="Q177" s="112">
        <f t="shared" ca="1" si="31"/>
        <v>0.97505499111984528</v>
      </c>
      <c r="R177" s="112">
        <f ca="1">IF(B176=0,0,IF(B177=B176,R176+L177/O177,L177/O177+1))</f>
        <v>102.57535054881747</v>
      </c>
    </row>
    <row r="178" spans="1:18" x14ac:dyDescent="0.25">
      <c r="A178" s="102">
        <v>175</v>
      </c>
      <c r="B178" s="102" t="str">
        <f>'Участки тепловых сетей'!B178</f>
        <v>Котельная №1 с. Дивеево</v>
      </c>
      <c r="C178" s="102" t="str">
        <f>'Участки тепловых сетей'!C178</f>
        <v>Т25</v>
      </c>
      <c r="D178" s="102" t="str">
        <f>'Участки тепловых сетей'!D178</f>
        <v xml:space="preserve">ул. Октябрьская, 39 </v>
      </c>
      <c r="E178" s="102">
        <f>IF('Участки тепловых сетей'!F178="Подземная канальная или подвальная",2,IF('Участки тепловых сетей'!F178="Подземная бесканальная",2,IF('Участки тепловых сетей'!F178="Надземная",1,0)))</f>
        <v>2</v>
      </c>
      <c r="F178" s="102">
        <f t="shared" si="24"/>
        <v>0.05</v>
      </c>
      <c r="G178" s="102">
        <f ca="1">IF(B178=0,0,(YEAR(TODAY())-'Участки тепловых сетей'!E178)*0.85)</f>
        <v>40.799999999999997</v>
      </c>
      <c r="H178" s="102">
        <f>IF(B178=0,0,'Участки тепловых сетей'!H178/1000)</f>
        <v>1.2999999999999999E-2</v>
      </c>
      <c r="I178" s="108">
        <f>IF(B178=0,0,'Участки тепловых сетей'!G178/1000)</f>
        <v>5.0999999999999997E-2</v>
      </c>
      <c r="J178" s="102">
        <f t="shared" si="25"/>
        <v>1.2999999999999999E-2</v>
      </c>
      <c r="K178" s="109">
        <f t="shared" ca="1" si="26"/>
        <v>3.845304599439499</v>
      </c>
      <c r="L178" s="109">
        <f t="shared" ca="1" si="27"/>
        <v>3.551628459566912E-2</v>
      </c>
      <c r="M178" s="109">
        <f t="shared" ca="1" si="28"/>
        <v>2.7320218919745476</v>
      </c>
      <c r="N178" s="108">
        <f t="shared" si="29"/>
        <v>4.6176829617656532</v>
      </c>
      <c r="O178" s="111">
        <f t="shared" si="30"/>
        <v>0.21655882577474142</v>
      </c>
      <c r="P178" s="111">
        <f>_xlfn.MAXIFS($R$4:$R$13,$B$4:$B$13,B178)</f>
        <v>0</v>
      </c>
      <c r="Q178" s="112">
        <f t="shared" ca="1" si="31"/>
        <v>0.96510701772447127</v>
      </c>
      <c r="R178" s="112">
        <f ca="1">IF(B177=0,0,IF(B178=B177,R177+L178/O178,L178/O178+1))</f>
        <v>102.73935349106011</v>
      </c>
    </row>
    <row r="179" spans="1:18" x14ac:dyDescent="0.25">
      <c r="A179" s="102">
        <v>176</v>
      </c>
      <c r="B179" s="102" t="str">
        <f>'Участки тепловых сетей'!B179</f>
        <v>Котельная №1 с. Дивеево</v>
      </c>
      <c r="C179" s="102" t="str">
        <f>'Участки тепловых сетей'!C179</f>
        <v>Т25</v>
      </c>
      <c r="D179" s="102" t="str">
        <f>'Участки тепловых сетей'!D179</f>
        <v xml:space="preserve">Т27 </v>
      </c>
      <c r="E179" s="102">
        <f>IF('Участки тепловых сетей'!F179="Подземная канальная или подвальная",2,IF('Участки тепловых сетей'!F179="Подземная бесканальная",2,IF('Участки тепловых сетей'!F179="Надземная",1,0)))</f>
        <v>2</v>
      </c>
      <c r="F179" s="102">
        <f t="shared" si="24"/>
        <v>0.05</v>
      </c>
      <c r="G179" s="102">
        <f ca="1">IF(B179=0,0,(YEAR(TODAY())-'Участки тепловых сетей'!E179)*0.85)</f>
        <v>40.799999999999997</v>
      </c>
      <c r="H179" s="102">
        <f>IF(B179=0,0,'Участки тепловых сетей'!H179/1000)</f>
        <v>5.1999999999999998E-2</v>
      </c>
      <c r="I179" s="108">
        <f>IF(B179=0,0,'Участки тепловых сетей'!G179/1000)</f>
        <v>5.0999999999999997E-2</v>
      </c>
      <c r="J179" s="102">
        <f t="shared" si="25"/>
        <v>5.1999999999999998E-2</v>
      </c>
      <c r="K179" s="109">
        <f t="shared" ca="1" si="26"/>
        <v>3.845304599439499</v>
      </c>
      <c r="L179" s="109">
        <f t="shared" ca="1" si="27"/>
        <v>0.14206513838267648</v>
      </c>
      <c r="M179" s="109">
        <f t="shared" ca="1" si="28"/>
        <v>2.7320218919745476</v>
      </c>
      <c r="N179" s="108">
        <f t="shared" si="29"/>
        <v>4.611682292971877</v>
      </c>
      <c r="O179" s="111">
        <f t="shared" si="30"/>
        <v>0.21684060966731869</v>
      </c>
      <c r="P179" s="111">
        <f>_xlfn.MAXIFS($R$4:$R$13,$B$4:$B$13,B179)</f>
        <v>0</v>
      </c>
      <c r="Q179" s="112">
        <f t="shared" ca="1" si="31"/>
        <v>0.86756474288111318</v>
      </c>
      <c r="R179" s="112">
        <f ca="1">IF(B178=0,0,IF(B179=B178,R178+L179/O179,L179/O179+1))</f>
        <v>103.3945127741881</v>
      </c>
    </row>
    <row r="180" spans="1:18" x14ac:dyDescent="0.25">
      <c r="A180" s="102">
        <v>177</v>
      </c>
      <c r="B180" s="102" t="str">
        <f>'Участки тепловых сетей'!B180</f>
        <v>Котельная №1 с. Дивеево</v>
      </c>
      <c r="C180" s="102" t="str">
        <f>'Участки тепловых сетей'!C180</f>
        <v>Т27</v>
      </c>
      <c r="D180" s="102" t="str">
        <f>'Участки тепловых сетей'!D180</f>
        <v xml:space="preserve">ул. Октябрьская, 37 </v>
      </c>
      <c r="E180" s="102">
        <f>IF('Участки тепловых сетей'!F180="Подземная канальная или подвальная",2,IF('Участки тепловых сетей'!F180="Подземная бесканальная",2,IF('Участки тепловых сетей'!F180="Надземная",1,0)))</f>
        <v>2</v>
      </c>
      <c r="F180" s="102">
        <f t="shared" si="24"/>
        <v>0.05</v>
      </c>
      <c r="G180" s="102">
        <f ca="1">IF(B180=0,0,(YEAR(TODAY())-'Участки тепловых сетей'!E180)*0.85)</f>
        <v>40.799999999999997</v>
      </c>
      <c r="H180" s="102">
        <f>IF(B180=0,0,'Участки тепловых сетей'!H180/1000)</f>
        <v>5.0000000000000001E-3</v>
      </c>
      <c r="I180" s="108">
        <f>IF(B180=0,0,'Участки тепловых сетей'!G180/1000)</f>
        <v>5.0999999999999997E-2</v>
      </c>
      <c r="J180" s="102">
        <f t="shared" si="25"/>
        <v>5.0000000000000001E-3</v>
      </c>
      <c r="K180" s="109">
        <f t="shared" ca="1" si="26"/>
        <v>3.845304599439499</v>
      </c>
      <c r="L180" s="109">
        <f t="shared" ca="1" si="27"/>
        <v>1.3660109459872739E-2</v>
      </c>
      <c r="M180" s="109">
        <f t="shared" ca="1" si="28"/>
        <v>2.7320218919745476</v>
      </c>
      <c r="N180" s="108">
        <f t="shared" si="29"/>
        <v>4.6189138681848885</v>
      </c>
      <c r="O180" s="111">
        <f t="shared" si="30"/>
        <v>0.21650111444770753</v>
      </c>
      <c r="P180" s="111">
        <f>_xlfn.MAXIFS($R$4:$R$13,$B$4:$B$13,B180)</f>
        <v>0</v>
      </c>
      <c r="Q180" s="112">
        <f t="shared" ca="1" si="31"/>
        <v>0.98643276645599853</v>
      </c>
      <c r="R180" s="112">
        <f ca="1">IF(B179=0,0,IF(B180=B179,R179+L180/O180,L180/O180+1))</f>
        <v>103.45760764321324</v>
      </c>
    </row>
    <row r="181" spans="1:18" x14ac:dyDescent="0.25">
      <c r="A181" s="102">
        <v>178</v>
      </c>
      <c r="B181" s="102" t="str">
        <f>'Участки тепловых сетей'!B181</f>
        <v>Котельная №1 с. Дивеево</v>
      </c>
      <c r="C181" s="102" t="str">
        <f>'Участки тепловых сетей'!C181</f>
        <v>Т8</v>
      </c>
      <c r="D181" s="102" t="str">
        <f>'Участки тепловых сетей'!D181</f>
        <v xml:space="preserve">ул. Южная, 6 </v>
      </c>
      <c r="E181" s="102">
        <f>IF('Участки тепловых сетей'!F181="Подземная канальная или подвальная",2,IF('Участки тепловых сетей'!F181="Подземная бесканальная",2,IF('Участки тепловых сетей'!F181="Надземная",1,0)))</f>
        <v>2</v>
      </c>
      <c r="F181" s="102">
        <f t="shared" si="24"/>
        <v>0.05</v>
      </c>
      <c r="G181" s="102">
        <f ca="1">IF(B181=0,0,(YEAR(TODAY())-'Участки тепловых сетей'!E181)*0.85)</f>
        <v>42.5</v>
      </c>
      <c r="H181" s="102">
        <f>IF(B181=0,0,'Участки тепловых сетей'!H181/1000)</f>
        <v>0.01</v>
      </c>
      <c r="I181" s="108">
        <f>IF(B181=0,0,'Участки тепловых сетей'!G181/1000)</f>
        <v>5.0999999999999997E-2</v>
      </c>
      <c r="J181" s="102">
        <f t="shared" si="25"/>
        <v>0.01</v>
      </c>
      <c r="K181" s="109">
        <f t="shared" ca="1" si="26"/>
        <v>4.1864487440636324</v>
      </c>
      <c r="L181" s="109">
        <f t="shared" ca="1" si="27"/>
        <v>5.0268869826219371E-2</v>
      </c>
      <c r="M181" s="109">
        <f t="shared" ca="1" si="28"/>
        <v>5.0268869826219369</v>
      </c>
      <c r="N181" s="108">
        <f t="shared" si="29"/>
        <v>4.6181445516728656</v>
      </c>
      <c r="O181" s="111">
        <f t="shared" si="30"/>
        <v>0.21653718042189962</v>
      </c>
      <c r="P181" s="111">
        <f>_xlfn.MAXIFS($R$4:$R$13,$B$4:$B$13,B181)</f>
        <v>0</v>
      </c>
      <c r="Q181" s="112">
        <f t="shared" ca="1" si="31"/>
        <v>0.95097370199022779</v>
      </c>
      <c r="R181" s="112">
        <f ca="1">IF(B180=0,0,IF(B181=B180,R180+L181/O181,L181/O181+1))</f>
        <v>103.68975655051995</v>
      </c>
    </row>
    <row r="182" spans="1:18" x14ac:dyDescent="0.25">
      <c r="A182" s="102">
        <v>179</v>
      </c>
      <c r="B182" s="102" t="str">
        <f>'Участки тепловых сетей'!B182</f>
        <v>Котельная №1 с. Дивеево</v>
      </c>
      <c r="C182" s="102" t="str">
        <f>'Участки тепловых сетей'!C182</f>
        <v>Т18</v>
      </c>
      <c r="D182" s="102" t="str">
        <f>'Участки тепловых сетей'!D182</f>
        <v xml:space="preserve">ул. Октябрьская, 31 </v>
      </c>
      <c r="E182" s="102">
        <f>IF('Участки тепловых сетей'!F182="Подземная канальная или подвальная",2,IF('Участки тепловых сетей'!F182="Подземная бесканальная",2,IF('Участки тепловых сетей'!F182="Надземная",1,0)))</f>
        <v>2</v>
      </c>
      <c r="F182" s="102">
        <f t="shared" si="24"/>
        <v>0.05</v>
      </c>
      <c r="G182" s="102">
        <f ca="1">IF(B182=0,0,(YEAR(TODAY())-'Участки тепловых сетей'!E182)*0.85)</f>
        <v>38.25</v>
      </c>
      <c r="H182" s="102">
        <f>IF(B182=0,0,'Участки тепловых сетей'!H182/1000)</f>
        <v>0.01</v>
      </c>
      <c r="I182" s="108">
        <f>IF(B182=0,0,'Участки тепловых сетей'!G182/1000)</f>
        <v>5.0999999999999997E-2</v>
      </c>
      <c r="J182" s="102">
        <f t="shared" si="25"/>
        <v>0.01</v>
      </c>
      <c r="K182" s="109">
        <f t="shared" ca="1" si="26"/>
        <v>3.3849963207636384</v>
      </c>
      <c r="L182" s="109">
        <f t="shared" ca="1" si="27"/>
        <v>1.226150681570116E-2</v>
      </c>
      <c r="M182" s="109">
        <f t="shared" ca="1" si="28"/>
        <v>1.226150681570116</v>
      </c>
      <c r="N182" s="108">
        <f t="shared" si="29"/>
        <v>4.6181445516728656</v>
      </c>
      <c r="O182" s="111">
        <f t="shared" si="30"/>
        <v>0.21653718042189962</v>
      </c>
      <c r="P182" s="111">
        <f>_xlfn.MAXIFS($R$4:$R$13,$B$4:$B$13,B182)</f>
        <v>0</v>
      </c>
      <c r="Q182" s="112">
        <f t="shared" ca="1" si="31"/>
        <v>0.98781335915671531</v>
      </c>
      <c r="R182" s="112">
        <f ca="1">IF(B181=0,0,IF(B182=B181,R181+L182/O182,L182/O182+1))</f>
        <v>103.74638196141618</v>
      </c>
    </row>
    <row r="183" spans="1:18" x14ac:dyDescent="0.25">
      <c r="A183" s="102">
        <v>180</v>
      </c>
      <c r="B183" s="102" t="str">
        <f>'Участки тепловых сетей'!B183</f>
        <v>Котельная №1 с. Дивеево</v>
      </c>
      <c r="C183" s="102" t="str">
        <f>'Участки тепловых сетей'!C183</f>
        <v>Т16</v>
      </c>
      <c r="D183" s="102" t="str">
        <f>'Участки тепловых сетей'!D183</f>
        <v xml:space="preserve">Т16а </v>
      </c>
      <c r="E183" s="102">
        <f>IF('Участки тепловых сетей'!F183="Подземная канальная или подвальная",2,IF('Участки тепловых сетей'!F183="Подземная бесканальная",2,IF('Участки тепловых сетей'!F183="Надземная",1,0)))</f>
        <v>2</v>
      </c>
      <c r="F183" s="102">
        <f t="shared" si="24"/>
        <v>0.05</v>
      </c>
      <c r="G183" s="102">
        <f ca="1">IF(B183=0,0,(YEAR(TODAY())-'Участки тепловых сетей'!E183)*0.85)</f>
        <v>3.4</v>
      </c>
      <c r="H183" s="102">
        <f>IF(B183=0,0,'Участки тепловых сетей'!H183/1000)</f>
        <v>0.05</v>
      </c>
      <c r="I183" s="108">
        <f>IF(B183=0,0,'Участки тепловых сетей'!G183/1000)</f>
        <v>5.0999999999999997E-2</v>
      </c>
      <c r="J183" s="102">
        <f t="shared" si="25"/>
        <v>0.05</v>
      </c>
      <c r="K183" s="109">
        <f t="shared" ca="1" si="26"/>
        <v>1</v>
      </c>
      <c r="L183" s="109">
        <f t="shared" ca="1" si="27"/>
        <v>2.5000000000000005E-3</v>
      </c>
      <c r="M183" s="109">
        <f t="shared" ca="1" si="28"/>
        <v>0.05</v>
      </c>
      <c r="N183" s="108">
        <f t="shared" si="29"/>
        <v>4.6119900195766856</v>
      </c>
      <c r="O183" s="111">
        <f t="shared" si="30"/>
        <v>0.21682614137395415</v>
      </c>
      <c r="P183" s="111">
        <f>_xlfn.MAXIFS($R$4:$R$13,$B$4:$B$13,B183)</f>
        <v>0</v>
      </c>
      <c r="Q183" s="112">
        <f t="shared" ca="1" si="31"/>
        <v>0.99750312239746008</v>
      </c>
      <c r="R183" s="112">
        <f ca="1">IF(B182=0,0,IF(B183=B182,R182+L183/O183,L183/O183+1))</f>
        <v>103.75791193646512</v>
      </c>
    </row>
    <row r="184" spans="1:18" x14ac:dyDescent="0.25">
      <c r="A184" s="102">
        <v>181</v>
      </c>
      <c r="B184" s="102" t="str">
        <f>'Участки тепловых сетей'!B184</f>
        <v>Котельная №1 с. Дивеево</v>
      </c>
      <c r="C184" s="102" t="str">
        <f>'Участки тепловых сетей'!C184</f>
        <v>Т6</v>
      </c>
      <c r="D184" s="102" t="str">
        <f>'Участки тепловых сетей'!D184</f>
        <v xml:space="preserve">ул. Южная, 12 </v>
      </c>
      <c r="E184" s="102">
        <f>IF('Участки тепловых сетей'!F184="Подземная канальная или подвальная",2,IF('Участки тепловых сетей'!F184="Подземная бесканальная",2,IF('Участки тепловых сетей'!F184="Надземная",1,0)))</f>
        <v>2</v>
      </c>
      <c r="F184" s="102">
        <f t="shared" si="24"/>
        <v>0.05</v>
      </c>
      <c r="G184" s="102">
        <f ca="1">IF(B184=0,0,(YEAR(TODAY())-'Участки тепловых сетей'!E184)*0.85)</f>
        <v>42.5</v>
      </c>
      <c r="H184" s="102">
        <f>IF(B184=0,0,'Участки тепловых сетей'!H184/1000)</f>
        <v>1.7999999999999999E-2</v>
      </c>
      <c r="I184" s="108">
        <f>IF(B184=0,0,'Участки тепловых сетей'!G184/1000)</f>
        <v>5.0999999999999997E-2</v>
      </c>
      <c r="J184" s="102">
        <f t="shared" si="25"/>
        <v>1.7999999999999999E-2</v>
      </c>
      <c r="K184" s="109">
        <f t="shared" ca="1" si="26"/>
        <v>4.1864487440636324</v>
      </c>
      <c r="L184" s="109">
        <f t="shared" ca="1" si="27"/>
        <v>9.0483965687194856E-2</v>
      </c>
      <c r="M184" s="109">
        <f t="shared" ca="1" si="28"/>
        <v>5.0268869826219369</v>
      </c>
      <c r="N184" s="108">
        <f t="shared" si="29"/>
        <v>4.6169136452536295</v>
      </c>
      <c r="O184" s="111">
        <f t="shared" si="30"/>
        <v>0.21659491098085398</v>
      </c>
      <c r="P184" s="111">
        <f>_xlfn.MAXIFS($R$4:$R$13,$B$4:$B$13,B184)</f>
        <v>0</v>
      </c>
      <c r="Q184" s="112">
        <f t="shared" ca="1" si="31"/>
        <v>0.91348898095158948</v>
      </c>
      <c r="R184" s="112">
        <f ca="1">IF(B183=0,0,IF(B184=B183,R183+L184/O184,L184/O184+1))</f>
        <v>104.17566859232299</v>
      </c>
    </row>
    <row r="185" spans="1:18" x14ac:dyDescent="0.25">
      <c r="A185" s="102">
        <v>182</v>
      </c>
      <c r="B185" s="102" t="str">
        <f>'Участки тепловых сетей'!B185</f>
        <v>Котельная №1 с. Дивеево</v>
      </c>
      <c r="C185" s="102" t="str">
        <f>'Участки тепловых сетей'!C185</f>
        <v>Т70</v>
      </c>
      <c r="D185" s="102" t="str">
        <f>'Участки тепловых сетей'!D185</f>
        <v xml:space="preserve">ул. Космонавтов, 1Г </v>
      </c>
      <c r="E185" s="102">
        <f>IF('Участки тепловых сетей'!F185="Подземная канальная или подвальная",2,IF('Участки тепловых сетей'!F185="Подземная бесканальная",2,IF('Участки тепловых сетей'!F185="Надземная",1,0)))</f>
        <v>2</v>
      </c>
      <c r="F185" s="102">
        <f t="shared" si="24"/>
        <v>0.05</v>
      </c>
      <c r="G185" s="102">
        <f ca="1">IF(B185=0,0,(YEAR(TODAY())-'Участки тепловых сетей'!E185)*0.85)</f>
        <v>42.5</v>
      </c>
      <c r="H185" s="102">
        <f>IF(B185=0,0,'Участки тепловых сетей'!H185/1000)</f>
        <v>0.01</v>
      </c>
      <c r="I185" s="108">
        <f>IF(B185=0,0,'Участки тепловых сетей'!G185/1000)</f>
        <v>5.0999999999999997E-2</v>
      </c>
      <c r="J185" s="102">
        <f t="shared" si="25"/>
        <v>0.01</v>
      </c>
      <c r="K185" s="109">
        <f t="shared" ca="1" si="26"/>
        <v>4.1864487440636324</v>
      </c>
      <c r="L185" s="109">
        <f t="shared" ca="1" si="27"/>
        <v>5.0268869826219371E-2</v>
      </c>
      <c r="M185" s="109">
        <f t="shared" ca="1" si="28"/>
        <v>5.0268869826219369</v>
      </c>
      <c r="N185" s="108">
        <f t="shared" si="29"/>
        <v>4.6181445516728656</v>
      </c>
      <c r="O185" s="111">
        <f t="shared" si="30"/>
        <v>0.21653718042189962</v>
      </c>
      <c r="P185" s="111">
        <f>_xlfn.MAXIFS($R$4:$R$13,$B$4:$B$13,B185)</f>
        <v>0</v>
      </c>
      <c r="Q185" s="112">
        <f t="shared" ca="1" si="31"/>
        <v>0.95097370199022779</v>
      </c>
      <c r="R185" s="112">
        <f ca="1">IF(B184=0,0,IF(B185=B184,R184+L185/O185,L185/O185+1))</f>
        <v>104.4078174996297</v>
      </c>
    </row>
    <row r="186" spans="1:18" x14ac:dyDescent="0.25">
      <c r="A186" s="102">
        <v>183</v>
      </c>
      <c r="B186" s="102" t="str">
        <f>'Участки тепловых сетей'!B186</f>
        <v>Котельная №1 с. Дивеево</v>
      </c>
      <c r="C186" s="102" t="str">
        <f>'Участки тепловых сетей'!C186</f>
        <v>Т73</v>
      </c>
      <c r="D186" s="102" t="str">
        <f>'Участки тепловых сетей'!D186</f>
        <v xml:space="preserve">ул. Космонавтов, 1В </v>
      </c>
      <c r="E186" s="102">
        <f>IF('Участки тепловых сетей'!F186="Подземная канальная или подвальная",2,IF('Участки тепловых сетей'!F186="Подземная бесканальная",2,IF('Участки тепловых сетей'!F186="Надземная",1,0)))</f>
        <v>2</v>
      </c>
      <c r="F186" s="102">
        <f t="shared" si="24"/>
        <v>0.05</v>
      </c>
      <c r="G186" s="102">
        <f ca="1">IF(B186=0,0,(YEAR(TODAY())-'Участки тепловых сетей'!E186)*0.85)</f>
        <v>42.5</v>
      </c>
      <c r="H186" s="102">
        <f>IF(B186=0,0,'Участки тепловых сетей'!H186/1000)</f>
        <v>0.01</v>
      </c>
      <c r="I186" s="108">
        <f>IF(B186=0,0,'Участки тепловых сетей'!G186/1000)</f>
        <v>5.0999999999999997E-2</v>
      </c>
      <c r="J186" s="102">
        <f t="shared" si="25"/>
        <v>0.01</v>
      </c>
      <c r="K186" s="109">
        <f t="shared" ca="1" si="26"/>
        <v>4.1864487440636324</v>
      </c>
      <c r="L186" s="109">
        <f t="shared" ca="1" si="27"/>
        <v>5.0268869826219371E-2</v>
      </c>
      <c r="M186" s="109">
        <f t="shared" ca="1" si="28"/>
        <v>5.0268869826219369</v>
      </c>
      <c r="N186" s="108">
        <f t="shared" si="29"/>
        <v>4.6181445516728656</v>
      </c>
      <c r="O186" s="111">
        <f t="shared" si="30"/>
        <v>0.21653718042189962</v>
      </c>
      <c r="P186" s="111">
        <f>_xlfn.MAXIFS($R$4:$R$13,$B$4:$B$13,B186)</f>
        <v>0</v>
      </c>
      <c r="Q186" s="112">
        <f t="shared" ca="1" si="31"/>
        <v>0.95097370199022779</v>
      </c>
      <c r="R186" s="112">
        <f ca="1">IF(B185=0,0,IF(B186=B185,R185+L186/O186,L186/O186+1))</f>
        <v>104.63996640693641</v>
      </c>
    </row>
    <row r="187" spans="1:18" x14ac:dyDescent="0.25">
      <c r="A187" s="102">
        <v>184</v>
      </c>
      <c r="B187" s="102" t="str">
        <f>'Участки тепловых сетей'!B187</f>
        <v>Котельная №1 с. Дивеево</v>
      </c>
      <c r="C187" s="102" t="str">
        <f>'Участки тепловых сетей'!C187</f>
        <v>Т42</v>
      </c>
      <c r="D187" s="102" t="str">
        <f>'Участки тепловых сетей'!D187</f>
        <v xml:space="preserve">ул. Комсомольская, 6 </v>
      </c>
      <c r="E187" s="102">
        <f>IF('Участки тепловых сетей'!F187="Подземная канальная или подвальная",2,IF('Участки тепловых сетей'!F187="Подземная бесканальная",2,IF('Участки тепловых сетей'!F187="Надземная",1,0)))</f>
        <v>2</v>
      </c>
      <c r="F187" s="102">
        <f t="shared" si="24"/>
        <v>0.05</v>
      </c>
      <c r="G187" s="102">
        <f ca="1">IF(B187=0,0,(YEAR(TODAY())-'Участки тепловых сетей'!E187)*0.85)</f>
        <v>42.5</v>
      </c>
      <c r="H187" s="102">
        <f>IF(B187=0,0,'Участки тепловых сетей'!H187/1000)</f>
        <v>1.2E-2</v>
      </c>
      <c r="I187" s="108">
        <f>IF(B187=0,0,'Участки тепловых сетей'!G187/1000)</f>
        <v>5.0999999999999997E-2</v>
      </c>
      <c r="J187" s="102">
        <f t="shared" si="25"/>
        <v>1.2E-2</v>
      </c>
      <c r="K187" s="109">
        <f t="shared" ca="1" si="26"/>
        <v>4.1864487440636324</v>
      </c>
      <c r="L187" s="109">
        <f t="shared" ca="1" si="27"/>
        <v>6.0322643791463244E-2</v>
      </c>
      <c r="M187" s="109">
        <f t="shared" ca="1" si="28"/>
        <v>5.0268869826219369</v>
      </c>
      <c r="N187" s="108">
        <f t="shared" si="29"/>
        <v>4.617836825068057</v>
      </c>
      <c r="O187" s="111">
        <f t="shared" si="30"/>
        <v>0.21655161017632149</v>
      </c>
      <c r="P187" s="111">
        <f>_xlfn.MAXIFS($R$4:$R$13,$B$4:$B$13,B187)</f>
        <v>0</v>
      </c>
      <c r="Q187" s="112">
        <f t="shared" ca="1" si="31"/>
        <v>0.94146072811757675</v>
      </c>
      <c r="R187" s="112">
        <f ca="1">IF(B186=0,0,IF(B187=B186,R186+L187/O187,L187/O187+1))</f>
        <v>104.91852653282209</v>
      </c>
    </row>
    <row r="188" spans="1:18" x14ac:dyDescent="0.25">
      <c r="A188" s="102">
        <v>185</v>
      </c>
      <c r="B188" s="102" t="str">
        <f>'Участки тепловых сетей'!B188</f>
        <v>Котельная №1 с. Дивеево</v>
      </c>
      <c r="C188" s="102" t="str">
        <f>'Участки тепловых сетей'!C188</f>
        <v>Т43</v>
      </c>
      <c r="D188" s="102" t="str">
        <f>'Участки тепловых сетей'!D188</f>
        <v xml:space="preserve">ул. Мира, 5 </v>
      </c>
      <c r="E188" s="102">
        <f>IF('Участки тепловых сетей'!F188="Подземная канальная или подвальная",2,IF('Участки тепловых сетей'!F188="Подземная бесканальная",2,IF('Участки тепловых сетей'!F188="Надземная",1,0)))</f>
        <v>2</v>
      </c>
      <c r="F188" s="102">
        <f t="shared" si="24"/>
        <v>0.05</v>
      </c>
      <c r="G188" s="102">
        <f ca="1">IF(B188=0,0,(YEAR(TODAY())-'Участки тепловых сетей'!E188)*0.85)</f>
        <v>42.5</v>
      </c>
      <c r="H188" s="102">
        <f>IF(B188=0,0,'Участки тепловых сетей'!H188/1000)</f>
        <v>1.4E-2</v>
      </c>
      <c r="I188" s="108">
        <f>IF(B188=0,0,'Участки тепловых сетей'!G188/1000)</f>
        <v>5.0999999999999997E-2</v>
      </c>
      <c r="J188" s="102">
        <f t="shared" si="25"/>
        <v>1.4E-2</v>
      </c>
      <c r="K188" s="109">
        <f t="shared" ca="1" si="26"/>
        <v>4.1864487440636324</v>
      </c>
      <c r="L188" s="109">
        <f t="shared" ca="1" si="27"/>
        <v>7.0376417756707124E-2</v>
      </c>
      <c r="M188" s="109">
        <f t="shared" ca="1" si="28"/>
        <v>5.0268869826219369</v>
      </c>
      <c r="N188" s="108">
        <f t="shared" si="29"/>
        <v>4.6175290984632484</v>
      </c>
      <c r="O188" s="111">
        <f t="shared" si="30"/>
        <v>0.21656604185403144</v>
      </c>
      <c r="P188" s="111">
        <f>_xlfn.MAXIFS($R$4:$R$13,$B$4:$B$13,B188)</f>
        <v>0</v>
      </c>
      <c r="Q188" s="112">
        <f t="shared" ca="1" si="31"/>
        <v>0.93204291636319714</v>
      </c>
      <c r="R188" s="112">
        <f ca="1">IF(B187=0,0,IF(B188=B187,R187+L188/O188,L188/O188+1))</f>
        <v>105.24349168965928</v>
      </c>
    </row>
    <row r="189" spans="1:18" x14ac:dyDescent="0.25">
      <c r="A189" s="102">
        <v>186</v>
      </c>
      <c r="B189" s="102" t="str">
        <f>'Участки тепловых сетей'!B189</f>
        <v>Котельная №1 с. Дивеево</v>
      </c>
      <c r="C189" s="102" t="str">
        <f>'Участки тепловых сетей'!C189</f>
        <v>Т45</v>
      </c>
      <c r="D189" s="102" t="str">
        <f>'Участки тепловых сетей'!D189</f>
        <v xml:space="preserve">ул. Мира, 10 </v>
      </c>
      <c r="E189" s="102">
        <f>IF('Участки тепловых сетей'!F189="Подземная канальная или подвальная",2,IF('Участки тепловых сетей'!F189="Подземная бесканальная",2,IF('Участки тепловых сетей'!F189="Надземная",1,0)))</f>
        <v>2</v>
      </c>
      <c r="F189" s="102">
        <f t="shared" si="24"/>
        <v>0.05</v>
      </c>
      <c r="G189" s="102">
        <f ca="1">IF(B189=0,0,(YEAR(TODAY())-'Участки тепловых сетей'!E189)*0.85)</f>
        <v>42.5</v>
      </c>
      <c r="H189" s="102">
        <f>IF(B189=0,0,'Участки тепловых сетей'!H189/1000)</f>
        <v>5.0999999999999997E-2</v>
      </c>
      <c r="I189" s="108">
        <f>IF(B189=0,0,'Участки тепловых сетей'!G189/1000)</f>
        <v>5.0999999999999997E-2</v>
      </c>
      <c r="J189" s="102">
        <f t="shared" si="25"/>
        <v>5.0999999999999997E-2</v>
      </c>
      <c r="K189" s="109">
        <f t="shared" ca="1" si="26"/>
        <v>4.1864487440636324</v>
      </c>
      <c r="L189" s="109">
        <f t="shared" ca="1" si="27"/>
        <v>0.25637123611371876</v>
      </c>
      <c r="M189" s="109">
        <f t="shared" ca="1" si="28"/>
        <v>5.0268869826219369</v>
      </c>
      <c r="N189" s="108">
        <f t="shared" si="29"/>
        <v>4.6118361562742818</v>
      </c>
      <c r="O189" s="111">
        <f t="shared" si="30"/>
        <v>0.21683337527928573</v>
      </c>
      <c r="P189" s="111">
        <f>_xlfn.MAXIFS($R$4:$R$13,$B$4:$B$13,B189)</f>
        <v>0</v>
      </c>
      <c r="Q189" s="112">
        <f t="shared" ca="1" si="31"/>
        <v>0.77385463267435917</v>
      </c>
      <c r="R189" s="112">
        <f ca="1">IF(B188=0,0,IF(B189=B188,R188+L189/O189,L189/O189+1))</f>
        <v>106.42583382579726</v>
      </c>
    </row>
    <row r="190" spans="1:18" x14ac:dyDescent="0.25">
      <c r="A190" s="102">
        <v>187</v>
      </c>
      <c r="B190" s="102" t="str">
        <f>'Участки тепловых сетей'!B190</f>
        <v>Котельная №1 с. Дивеево</v>
      </c>
      <c r="C190" s="102" t="str">
        <f>'Участки тепловых сетей'!C190</f>
        <v>Т52</v>
      </c>
      <c r="D190" s="102" t="str">
        <f>'Участки тепловых сетей'!D190</f>
        <v xml:space="preserve">ул. Южная, 16А </v>
      </c>
      <c r="E190" s="102">
        <f>IF('Участки тепловых сетей'!F190="Подземная канальная или подвальная",2,IF('Участки тепловых сетей'!F190="Подземная бесканальная",2,IF('Участки тепловых сетей'!F190="Надземная",1,0)))</f>
        <v>2</v>
      </c>
      <c r="F190" s="102">
        <f t="shared" si="24"/>
        <v>0.05</v>
      </c>
      <c r="G190" s="102">
        <f ca="1">IF(B190=0,0,(YEAR(TODAY())-'Участки тепловых сетей'!E190)*0.85)</f>
        <v>42.5</v>
      </c>
      <c r="H190" s="102">
        <f>IF(B190=0,0,'Участки тепловых сетей'!H190/1000)</f>
        <v>1.4999999999999999E-2</v>
      </c>
      <c r="I190" s="108">
        <f>IF(B190=0,0,'Участки тепловых сетей'!G190/1000)</f>
        <v>5.0999999999999997E-2</v>
      </c>
      <c r="J190" s="102">
        <f t="shared" si="25"/>
        <v>1.4999999999999999E-2</v>
      </c>
      <c r="K190" s="109">
        <f t="shared" ca="1" si="26"/>
        <v>4.1864487440636324</v>
      </c>
      <c r="L190" s="109">
        <f t="shared" ca="1" si="27"/>
        <v>7.5403304739329047E-2</v>
      </c>
      <c r="M190" s="109">
        <f t="shared" ca="1" si="28"/>
        <v>5.0268869826219369</v>
      </c>
      <c r="N190" s="108">
        <f t="shared" si="29"/>
        <v>4.6173752351608437</v>
      </c>
      <c r="O190" s="111">
        <f t="shared" si="30"/>
        <v>0.21657325841423966</v>
      </c>
      <c r="P190" s="111">
        <f>_xlfn.MAXIFS($R$4:$R$13,$B$4:$B$13,B190)</f>
        <v>0</v>
      </c>
      <c r="Q190" s="112">
        <f t="shared" ca="1" si="31"/>
        <v>0.9273693984244179</v>
      </c>
      <c r="R190" s="112">
        <f ca="1">IF(B189=0,0,IF(B190=B189,R189+L190/O190,L190/O190+1))</f>
        <v>106.77399917774991</v>
      </c>
    </row>
    <row r="191" spans="1:18" x14ac:dyDescent="0.25">
      <c r="A191" s="102">
        <v>188</v>
      </c>
      <c r="B191" s="102" t="str">
        <f>'Участки тепловых сетей'!B191</f>
        <v>Котельная №1 с. Дивеево</v>
      </c>
      <c r="C191" s="102" t="str">
        <f>'Участки тепловых сетей'!C191</f>
        <v>Т51</v>
      </c>
      <c r="D191" s="102" t="str">
        <f>'Участки тепловых сетей'!D191</f>
        <v xml:space="preserve">ул. Южная, 16Б </v>
      </c>
      <c r="E191" s="102">
        <f>IF('Участки тепловых сетей'!F191="Подземная канальная или подвальная",2,IF('Участки тепловых сетей'!F191="Подземная бесканальная",2,IF('Участки тепловых сетей'!F191="Надземная",1,0)))</f>
        <v>2</v>
      </c>
      <c r="F191" s="102">
        <f t="shared" si="24"/>
        <v>0.05</v>
      </c>
      <c r="G191" s="102">
        <f ca="1">IF(B191=0,0,(YEAR(TODAY())-'Участки тепловых сетей'!E191)*0.85)</f>
        <v>42.5</v>
      </c>
      <c r="H191" s="102">
        <f>IF(B191=0,0,'Участки тепловых сетей'!H191/1000)</f>
        <v>5.0000000000000001E-3</v>
      </c>
      <c r="I191" s="108">
        <f>IF(B191=0,0,'Участки тепловых сетей'!G191/1000)</f>
        <v>5.0999999999999997E-2</v>
      </c>
      <c r="J191" s="102">
        <f t="shared" si="25"/>
        <v>5.0000000000000001E-3</v>
      </c>
      <c r="K191" s="109">
        <f t="shared" ca="1" si="26"/>
        <v>4.1864487440636324</v>
      </c>
      <c r="L191" s="109">
        <f t="shared" ca="1" si="27"/>
        <v>2.5134434913109686E-2</v>
      </c>
      <c r="M191" s="109">
        <f t="shared" ca="1" si="28"/>
        <v>5.0268869826219369</v>
      </c>
      <c r="N191" s="108">
        <f t="shared" si="29"/>
        <v>4.6189138681848885</v>
      </c>
      <c r="O191" s="111">
        <f t="shared" si="30"/>
        <v>0.21650111444770753</v>
      </c>
      <c r="P191" s="111">
        <f>_xlfn.MAXIFS($R$4:$R$13,$B$4:$B$13,B191)</f>
        <v>0</v>
      </c>
      <c r="Q191" s="112">
        <f t="shared" ca="1" si="31"/>
        <v>0.97517880513792332</v>
      </c>
      <c r="R191" s="112">
        <f ca="1">IF(B190=0,0,IF(B191=B190,R190+L191/O191,L191/O191+1))</f>
        <v>106.89009296773906</v>
      </c>
    </row>
    <row r="192" spans="1:18" x14ac:dyDescent="0.25">
      <c r="A192" s="102">
        <v>189</v>
      </c>
      <c r="B192" s="102" t="str">
        <f>'Участки тепловых сетей'!B192</f>
        <v>Котельная №1 с. Дивеево</v>
      </c>
      <c r="C192" s="102" t="str">
        <f>'Участки тепловых сетей'!C192</f>
        <v>Т4</v>
      </c>
      <c r="D192" s="102" t="str">
        <f>'Участки тепловых сетей'!D192</f>
        <v xml:space="preserve">ул. Южная, 16 </v>
      </c>
      <c r="E192" s="102">
        <f>IF('Участки тепловых сетей'!F192="Подземная канальная или подвальная",2,IF('Участки тепловых сетей'!F192="Подземная бесканальная",2,IF('Участки тепловых сетей'!F192="Надземная",1,0)))</f>
        <v>2</v>
      </c>
      <c r="F192" s="102">
        <f t="shared" si="24"/>
        <v>0.05</v>
      </c>
      <c r="G192" s="102">
        <f ca="1">IF(B192=0,0,(YEAR(TODAY())-'Участки тепловых сетей'!E192)*0.85)</f>
        <v>18.7</v>
      </c>
      <c r="H192" s="102">
        <f>IF(B192=0,0,'Участки тепловых сетей'!H192/1000)</f>
        <v>1.6E-2</v>
      </c>
      <c r="I192" s="108">
        <f>IF(B192=0,0,'Участки тепловых сетей'!G192/1000)</f>
        <v>5.0999999999999997E-2</v>
      </c>
      <c r="J192" s="102">
        <f t="shared" si="25"/>
        <v>1.6E-2</v>
      </c>
      <c r="K192" s="109">
        <f t="shared" ca="1" si="26"/>
        <v>1.2736067288695037</v>
      </c>
      <c r="L192" s="109">
        <f t="shared" ca="1" si="27"/>
        <v>9.4944033905321374E-4</v>
      </c>
      <c r="M192" s="109">
        <f t="shared" ca="1" si="28"/>
        <v>5.9340021190825855E-2</v>
      </c>
      <c r="N192" s="108">
        <f t="shared" si="29"/>
        <v>4.6172213718584389</v>
      </c>
      <c r="O192" s="111">
        <f t="shared" si="30"/>
        <v>0.21658047545541409</v>
      </c>
      <c r="P192" s="111">
        <f>_xlfn.MAXIFS($R$4:$R$13,$B$4:$B$13,B192)</f>
        <v>0</v>
      </c>
      <c r="Q192" s="112">
        <f t="shared" ca="1" si="31"/>
        <v>0.99905101023681586</v>
      </c>
      <c r="R192" s="112">
        <f ca="1">IF(B191=0,0,IF(B192=B191,R191+L192/O192,L192/O192+1))</f>
        <v>106.89447674396385</v>
      </c>
    </row>
    <row r="193" spans="1:18" x14ac:dyDescent="0.25">
      <c r="A193" s="102">
        <v>190</v>
      </c>
      <c r="B193" s="102" t="str">
        <f>'Участки тепловых сетей'!B193</f>
        <v>Котельная №1 с. Дивеево</v>
      </c>
      <c r="C193" s="102" t="str">
        <f>'Участки тепловых сетей'!C193</f>
        <v>Т1</v>
      </c>
      <c r="D193" s="102" t="str">
        <f>'Участки тепловых сетей'!D193</f>
        <v xml:space="preserve">ул. Чкалова, 2 </v>
      </c>
      <c r="E193" s="102">
        <f>IF('Участки тепловых сетей'!F193="Подземная канальная или подвальная",2,IF('Участки тепловых сетей'!F193="Подземная бесканальная",2,IF('Участки тепловых сетей'!F193="Надземная",1,0)))</f>
        <v>2</v>
      </c>
      <c r="F193" s="102">
        <f t="shared" si="24"/>
        <v>0.05</v>
      </c>
      <c r="G193" s="102">
        <f ca="1">IF(B193=0,0,(YEAR(TODAY())-'Участки тепловых сетей'!E193)*0.85)</f>
        <v>42.5</v>
      </c>
      <c r="H193" s="102">
        <f>IF(B193=0,0,'Участки тепловых сетей'!H193/1000)</f>
        <v>0.16500000000000001</v>
      </c>
      <c r="I193" s="108">
        <f>IF(B193=0,0,'Участки тепловых сетей'!G193/1000)</f>
        <v>5.0999999999999997E-2</v>
      </c>
      <c r="J193" s="102">
        <f t="shared" si="25"/>
        <v>0.16500000000000001</v>
      </c>
      <c r="K193" s="109">
        <f t="shared" ca="1" si="26"/>
        <v>4.1864487440636324</v>
      </c>
      <c r="L193" s="109">
        <f t="shared" ca="1" si="27"/>
        <v>0.82943635213261968</v>
      </c>
      <c r="M193" s="109">
        <f t="shared" ca="1" si="28"/>
        <v>5.0268869826219369</v>
      </c>
      <c r="N193" s="108">
        <f t="shared" si="29"/>
        <v>4.5942957398001676</v>
      </c>
      <c r="O193" s="111">
        <f t="shared" si="30"/>
        <v>0.21766121656841703</v>
      </c>
      <c r="P193" s="111">
        <f>_xlfn.MAXIFS($R$4:$R$13,$B$4:$B$13,B193)</f>
        <v>0</v>
      </c>
      <c r="Q193" s="112">
        <f t="shared" ca="1" si="31"/>
        <v>0.43629513385105251</v>
      </c>
      <c r="R193" s="112">
        <f ca="1">IF(B192=0,0,IF(B193=B192,R192+L193/O193,L193/O193+1))</f>
        <v>110.70515264300214</v>
      </c>
    </row>
    <row r="194" spans="1:18" x14ac:dyDescent="0.25">
      <c r="A194" s="102">
        <v>191</v>
      </c>
      <c r="B194" s="102" t="str">
        <f>'Участки тепловых сетей'!B194</f>
        <v>Котельная №1 с. Дивеево</v>
      </c>
      <c r="C194" s="102" t="str">
        <f>'Участки тепловых сетей'!C194</f>
        <v>ТК2</v>
      </c>
      <c r="D194" s="102" t="str">
        <f>'Участки тепловых сетей'!D194</f>
        <v xml:space="preserve">ТК3 </v>
      </c>
      <c r="E194" s="102">
        <f>IF('Участки тепловых сетей'!F194="Подземная канальная или подвальная",2,IF('Участки тепловых сетей'!F194="Подземная бесканальная",2,IF('Участки тепловых сетей'!F194="Надземная",1,0)))</f>
        <v>2</v>
      </c>
      <c r="F194" s="102">
        <f t="shared" si="24"/>
        <v>0.05</v>
      </c>
      <c r="G194" s="102">
        <f ca="1">IF(B194=0,0,(YEAR(TODAY())-'Участки тепловых сетей'!E194)*0.85)</f>
        <v>14.45</v>
      </c>
      <c r="H194" s="102">
        <f>IF(B194=0,0,'Участки тепловых сетей'!H194/1000)</f>
        <v>1.2999999999999999E-2</v>
      </c>
      <c r="I194" s="108">
        <f>IF(B194=0,0,'Участки тепловых сетей'!G194/1000)</f>
        <v>5.0999999999999997E-2</v>
      </c>
      <c r="J194" s="102">
        <f t="shared" si="25"/>
        <v>1.2999999999999999E-2</v>
      </c>
      <c r="K194" s="109">
        <f t="shared" ca="1" si="26"/>
        <v>1</v>
      </c>
      <c r="L194" s="109">
        <f t="shared" ca="1" si="27"/>
        <v>6.4999999999999997E-4</v>
      </c>
      <c r="M194" s="109">
        <f t="shared" ca="1" si="28"/>
        <v>0.05</v>
      </c>
      <c r="N194" s="108">
        <f t="shared" si="29"/>
        <v>4.6176829617656532</v>
      </c>
      <c r="O194" s="111">
        <f t="shared" si="30"/>
        <v>0.21655882577474142</v>
      </c>
      <c r="P194" s="111">
        <f>_xlfn.MAXIFS($R$4:$R$13,$B$4:$B$13,B194)</f>
        <v>0</v>
      </c>
      <c r="Q194" s="112">
        <f t="shared" ca="1" si="31"/>
        <v>0.99935021120423662</v>
      </c>
      <c r="R194" s="112">
        <f ca="1">IF(B193=0,0,IF(B194=B193,R193+L194/O194,L194/O194+1))</f>
        <v>110.70815413692729</v>
      </c>
    </row>
    <row r="195" spans="1:18" x14ac:dyDescent="0.25">
      <c r="A195" s="102">
        <v>192</v>
      </c>
      <c r="B195" s="102" t="str">
        <f>'Участки тепловых сетей'!B195</f>
        <v>Котельная №1 с. Дивеево</v>
      </c>
      <c r="C195" s="102" t="str">
        <f>'Участки тепловых сетей'!C195</f>
        <v>ТК4</v>
      </c>
      <c r="D195" s="102" t="str">
        <f>'Участки тепловых сетей'!D195</f>
        <v xml:space="preserve">ул. Симанина, 10 </v>
      </c>
      <c r="E195" s="102">
        <f>IF('Участки тепловых сетей'!F195="Подземная канальная или подвальная",2,IF('Участки тепловых сетей'!F195="Подземная бесканальная",2,IF('Участки тепловых сетей'!F195="Надземная",1,0)))</f>
        <v>2</v>
      </c>
      <c r="F195" s="102">
        <f t="shared" si="24"/>
        <v>0.05</v>
      </c>
      <c r="G195" s="102">
        <f ca="1">IF(B195=0,0,(YEAR(TODAY())-'Участки тепловых сетей'!E195)*0.85)</f>
        <v>13.6</v>
      </c>
      <c r="H195" s="102">
        <f>IF(B195=0,0,'Участки тепловых сетей'!H195/1000)</f>
        <v>3.5000000000000003E-2</v>
      </c>
      <c r="I195" s="108">
        <f>IF(B195=0,0,'Участки тепловых сетей'!G195/1000)</f>
        <v>5.0999999999999997E-2</v>
      </c>
      <c r="J195" s="102">
        <f t="shared" si="25"/>
        <v>3.5000000000000003E-2</v>
      </c>
      <c r="K195" s="109">
        <f t="shared" ca="1" si="26"/>
        <v>1</v>
      </c>
      <c r="L195" s="109">
        <f t="shared" ca="1" si="27"/>
        <v>1.7500000000000003E-3</v>
      </c>
      <c r="M195" s="109">
        <f t="shared" ca="1" si="28"/>
        <v>0.05</v>
      </c>
      <c r="N195" s="108">
        <f t="shared" si="29"/>
        <v>4.6142979691127533</v>
      </c>
      <c r="O195" s="111">
        <f t="shared" si="30"/>
        <v>0.21671769068530311</v>
      </c>
      <c r="P195" s="111">
        <f>_xlfn.MAXIFS($R$4:$R$13,$B$4:$B$13,B195)</f>
        <v>0</v>
      </c>
      <c r="Q195" s="112">
        <f t="shared" ca="1" si="31"/>
        <v>0.99825153035716152</v>
      </c>
      <c r="R195" s="112">
        <f ca="1">IF(B194=0,0,IF(B195=B194,R194+L195/O195,L195/O195+1))</f>
        <v>110.71622915837324</v>
      </c>
    </row>
    <row r="196" spans="1:18" x14ac:dyDescent="0.25">
      <c r="A196" s="102">
        <v>193</v>
      </c>
      <c r="B196" s="102" t="str">
        <f>'Участки тепловых сетей'!B196</f>
        <v>Котельная №1 с. Дивеево</v>
      </c>
      <c r="C196" s="102" t="str">
        <f>'Участки тепловых сетей'!C196</f>
        <v>ТК3</v>
      </c>
      <c r="D196" s="102" t="str">
        <f>'Участки тепловых сетей'!D196</f>
        <v xml:space="preserve">ул. Симанина, 11 </v>
      </c>
      <c r="E196" s="102">
        <f>IF('Участки тепловых сетей'!F196="Подземная канальная или подвальная",2,IF('Участки тепловых сетей'!F196="Подземная бесканальная",2,IF('Участки тепловых сетей'!F196="Надземная",1,0)))</f>
        <v>2</v>
      </c>
      <c r="F196" s="102">
        <f t="shared" si="24"/>
        <v>0.05</v>
      </c>
      <c r="G196" s="102">
        <f ca="1">IF(B196=0,0,(YEAR(TODAY())-'Участки тепловых сетей'!E196)*0.85)</f>
        <v>14.45</v>
      </c>
      <c r="H196" s="102">
        <f>IF(B196=0,0,'Участки тепловых сетей'!H196/1000)</f>
        <v>0.01</v>
      </c>
      <c r="I196" s="108">
        <f>IF(B196=0,0,'Участки тепловых сетей'!G196/1000)</f>
        <v>5.0999999999999997E-2</v>
      </c>
      <c r="J196" s="102">
        <f t="shared" si="25"/>
        <v>0.01</v>
      </c>
      <c r="K196" s="109">
        <f t="shared" ca="1" si="26"/>
        <v>1</v>
      </c>
      <c r="L196" s="109">
        <f t="shared" ca="1" si="27"/>
        <v>5.0000000000000001E-4</v>
      </c>
      <c r="M196" s="109">
        <f t="shared" ca="1" si="28"/>
        <v>0.05</v>
      </c>
      <c r="N196" s="108">
        <f t="shared" si="29"/>
        <v>4.6181445516728656</v>
      </c>
      <c r="O196" s="111">
        <f t="shared" si="30"/>
        <v>0.21653718042189962</v>
      </c>
      <c r="P196" s="111">
        <f>_xlfn.MAXIFS($R$4:$R$13,$B$4:$B$13,B196)</f>
        <v>0</v>
      </c>
      <c r="Q196" s="112">
        <f t="shared" ca="1" si="31"/>
        <v>0.99950012497916929</v>
      </c>
      <c r="R196" s="112">
        <f ca="1">IF(B195=0,0,IF(B196=B195,R195+L196/O196,L196/O196+1))</f>
        <v>110.71853823064907</v>
      </c>
    </row>
    <row r="197" spans="1:18" x14ac:dyDescent="0.25">
      <c r="A197" s="102">
        <v>194</v>
      </c>
      <c r="B197" s="102" t="str">
        <f>'Участки тепловых сетей'!B197</f>
        <v>Котельная №1 с. Дивеево</v>
      </c>
      <c r="C197" s="102" t="str">
        <f>'Участки тепловых сетей'!C197</f>
        <v>ГрОт-Симанина, 9</v>
      </c>
      <c r="D197" s="102" t="str">
        <f>'Участки тепловых сетей'!D197</f>
        <v xml:space="preserve">ул. Симанина, 13 </v>
      </c>
      <c r="E197" s="102">
        <f>IF('Участки тепловых сетей'!F197="Подземная канальная или подвальная",2,IF('Участки тепловых сетей'!F197="Подземная бесканальная",2,IF('Участки тепловых сетей'!F197="Надземная",1,0)))</f>
        <v>2</v>
      </c>
      <c r="F197" s="102">
        <f t="shared" si="24"/>
        <v>0.05</v>
      </c>
      <c r="G197" s="102">
        <f ca="1">IF(B197=0,0,(YEAR(TODAY())-'Участки тепловых сетей'!E197)*0.85)</f>
        <v>12.75</v>
      </c>
      <c r="H197" s="102">
        <f>IF(B197=0,0,'Участки тепловых сетей'!H197/1000)</f>
        <v>2.1999999999999999E-2</v>
      </c>
      <c r="I197" s="108">
        <f>IF(B197=0,0,'Участки тепловых сетей'!G197/1000)</f>
        <v>5.0999999999999997E-2</v>
      </c>
      <c r="J197" s="102">
        <f t="shared" si="25"/>
        <v>2.1999999999999999E-2</v>
      </c>
      <c r="K197" s="109">
        <f t="shared" ca="1" si="26"/>
        <v>1</v>
      </c>
      <c r="L197" s="109">
        <f t="shared" ca="1" si="27"/>
        <v>1.1000000000000001E-3</v>
      </c>
      <c r="M197" s="109">
        <f t="shared" ca="1" si="28"/>
        <v>0.05</v>
      </c>
      <c r="N197" s="108">
        <f t="shared" si="29"/>
        <v>4.6162981920440123</v>
      </c>
      <c r="O197" s="111">
        <f t="shared" si="30"/>
        <v>0.21662378780544467</v>
      </c>
      <c r="P197" s="111">
        <f>_xlfn.MAXIFS($R$4:$R$13,$B$4:$B$13,B197)</f>
        <v>0</v>
      </c>
      <c r="Q197" s="112">
        <f t="shared" ca="1" si="31"/>
        <v>0.99890060477822762</v>
      </c>
      <c r="R197" s="112">
        <f ca="1">IF(B196=0,0,IF(B197=B196,R196+L197/O197,L197/O197+1))</f>
        <v>110.72361615866032</v>
      </c>
    </row>
    <row r="198" spans="1:18" x14ac:dyDescent="0.25">
      <c r="A198" s="102">
        <v>195</v>
      </c>
      <c r="B198" s="102" t="str">
        <f>'Участки тепловых сетей'!B198</f>
        <v>Котельная №1 с. Дивеево</v>
      </c>
      <c r="C198" s="102" t="str">
        <f>'Участки тепловых сетей'!C198</f>
        <v>ГрОт-Симанина, 7</v>
      </c>
      <c r="D198" s="102" t="str">
        <f>'Участки тепловых сетей'!D198</f>
        <v xml:space="preserve">ГрОт-Симанина, 5 </v>
      </c>
      <c r="E198" s="102">
        <f>IF('Участки тепловых сетей'!F198="Подземная канальная или подвальная",2,IF('Участки тепловых сетей'!F198="Подземная бесканальная",2,IF('Участки тепловых сетей'!F198="Надземная",1,0)))</f>
        <v>2</v>
      </c>
      <c r="F198" s="102">
        <f t="shared" si="24"/>
        <v>0.05</v>
      </c>
      <c r="G198" s="102">
        <f ca="1">IF(B198=0,0,(YEAR(TODAY())-'Участки тепловых сетей'!E198)*0.85)</f>
        <v>9.35</v>
      </c>
      <c r="H198" s="102">
        <f>IF(B198=0,0,'Участки тепловых сетей'!H198/1000)</f>
        <v>1.4E-2</v>
      </c>
      <c r="I198" s="108">
        <f>IF(B198=0,0,'Участки тепловых сетей'!G198/1000)</f>
        <v>5.0999999999999997E-2</v>
      </c>
      <c r="J198" s="102">
        <f t="shared" si="25"/>
        <v>1.4E-2</v>
      </c>
      <c r="K198" s="109">
        <f t="shared" ca="1" si="26"/>
        <v>1</v>
      </c>
      <c r="L198" s="109">
        <f t="shared" ca="1" si="27"/>
        <v>7.000000000000001E-4</v>
      </c>
      <c r="M198" s="109">
        <f t="shared" ca="1" si="28"/>
        <v>0.05</v>
      </c>
      <c r="N198" s="108">
        <f t="shared" si="29"/>
        <v>4.6175290984632484</v>
      </c>
      <c r="O198" s="111">
        <f t="shared" si="30"/>
        <v>0.21656604185403144</v>
      </c>
      <c r="P198" s="111">
        <f>_xlfn.MAXIFS($R$4:$R$13,$B$4:$B$13,B198)</f>
        <v>0</v>
      </c>
      <c r="Q198" s="112">
        <f t="shared" ca="1" si="31"/>
        <v>0.99930024494284331</v>
      </c>
      <c r="R198" s="112">
        <f ca="1">IF(B197=0,0,IF(B198=B197,R197+L198/O198,L198/O198+1))</f>
        <v>110.72684842902925</v>
      </c>
    </row>
    <row r="199" spans="1:18" x14ac:dyDescent="0.25">
      <c r="A199" s="102">
        <v>196</v>
      </c>
      <c r="B199" s="102" t="str">
        <f>'Участки тепловых сетей'!B199</f>
        <v>Котельная №1 с. Дивеево</v>
      </c>
      <c r="C199" s="102" t="str">
        <f>'Участки тепловых сетей'!C199</f>
        <v>ГрОт-Симанина, 5</v>
      </c>
      <c r="D199" s="102" t="str">
        <f>'Участки тепловых сетей'!D199</f>
        <v xml:space="preserve">ул. Симанина, 3 </v>
      </c>
      <c r="E199" s="102">
        <f>IF('Участки тепловых сетей'!F199="Подземная канальная или подвальная",2,IF('Участки тепловых сетей'!F199="Подземная бесканальная",2,IF('Участки тепловых сетей'!F199="Надземная",1,0)))</f>
        <v>2</v>
      </c>
      <c r="F199" s="102">
        <f t="shared" si="24"/>
        <v>0.05</v>
      </c>
      <c r="G199" s="102">
        <f ca="1">IF(B199=0,0,(YEAR(TODAY())-'Участки тепловых сетей'!E199)*0.85)</f>
        <v>9.35</v>
      </c>
      <c r="H199" s="102">
        <f>IF(B199=0,0,'Участки тепловых сетей'!H199/1000)</f>
        <v>1.6E-2</v>
      </c>
      <c r="I199" s="108">
        <f>IF(B199=0,0,'Участки тепловых сетей'!G199/1000)</f>
        <v>5.0999999999999997E-2</v>
      </c>
      <c r="J199" s="102">
        <f t="shared" si="25"/>
        <v>1.6E-2</v>
      </c>
      <c r="K199" s="109">
        <f t="shared" ca="1" si="26"/>
        <v>1</v>
      </c>
      <c r="L199" s="109">
        <f t="shared" ca="1" si="27"/>
        <v>8.0000000000000004E-4</v>
      </c>
      <c r="M199" s="109">
        <f t="shared" ca="1" si="28"/>
        <v>0.05</v>
      </c>
      <c r="N199" s="108">
        <f t="shared" si="29"/>
        <v>4.6172213718584389</v>
      </c>
      <c r="O199" s="111">
        <f t="shared" si="30"/>
        <v>0.21658047545541409</v>
      </c>
      <c r="P199" s="111">
        <f>_xlfn.MAXIFS($R$4:$R$13,$B$4:$B$13,B199)</f>
        <v>0</v>
      </c>
      <c r="Q199" s="112">
        <f t="shared" ca="1" si="31"/>
        <v>0.99920031991468372</v>
      </c>
      <c r="R199" s="112">
        <f ca="1">IF(B198=0,0,IF(B199=B198,R198+L199/O199,L199/O199+1))</f>
        <v>110.73054220612673</v>
      </c>
    </row>
    <row r="200" spans="1:18" x14ac:dyDescent="0.25">
      <c r="A200" s="102">
        <v>197</v>
      </c>
      <c r="B200" s="102" t="str">
        <f>'Участки тепловых сетей'!B200</f>
        <v>Котельная №1 с. Дивеево</v>
      </c>
      <c r="C200" s="102" t="str">
        <f>'Участки тепловых сетей'!C200</f>
        <v>ТК6</v>
      </c>
      <c r="D200" s="102" t="str">
        <f>'Участки тепловых сетей'!D200</f>
        <v xml:space="preserve">ГрОт-Симанина, 8 </v>
      </c>
      <c r="E200" s="102">
        <f>IF('Участки тепловых сетей'!F200="Подземная канальная или подвальная",2,IF('Участки тепловых сетей'!F200="Подземная бесканальная",2,IF('Участки тепловых сетей'!F200="Надземная",1,0)))</f>
        <v>2</v>
      </c>
      <c r="F200" s="102">
        <f t="shared" si="24"/>
        <v>0.05</v>
      </c>
      <c r="G200" s="102">
        <f ca="1">IF(B200=0,0,(YEAR(TODAY())-'Участки тепловых сетей'!E200)*0.85)</f>
        <v>8.5</v>
      </c>
      <c r="H200" s="102">
        <f>IF(B200=0,0,'Участки тепловых сетей'!H200/1000)</f>
        <v>1.2999999999999999E-2</v>
      </c>
      <c r="I200" s="108">
        <f>IF(B200=0,0,'Участки тепловых сетей'!G200/1000)</f>
        <v>5.0999999999999997E-2</v>
      </c>
      <c r="J200" s="102">
        <f t="shared" si="25"/>
        <v>1.2999999999999999E-2</v>
      </c>
      <c r="K200" s="109">
        <f t="shared" ca="1" si="26"/>
        <v>1</v>
      </c>
      <c r="L200" s="109">
        <f t="shared" ca="1" si="27"/>
        <v>6.4999999999999997E-4</v>
      </c>
      <c r="M200" s="109">
        <f t="shared" ca="1" si="28"/>
        <v>0.05</v>
      </c>
      <c r="N200" s="108">
        <f t="shared" si="29"/>
        <v>4.6176829617656532</v>
      </c>
      <c r="O200" s="111">
        <f t="shared" si="30"/>
        <v>0.21655882577474142</v>
      </c>
      <c r="P200" s="111">
        <f>_xlfn.MAXIFS($R$4:$R$13,$B$4:$B$13,B200)</f>
        <v>0</v>
      </c>
      <c r="Q200" s="112">
        <f t="shared" ca="1" si="31"/>
        <v>0.99935021120423662</v>
      </c>
      <c r="R200" s="112">
        <f ca="1">IF(B199=0,0,IF(B200=B199,R199+L200/O200,L200/O200+1))</f>
        <v>110.73354370005188</v>
      </c>
    </row>
    <row r="201" spans="1:18" x14ac:dyDescent="0.25">
      <c r="A201" s="102">
        <v>198</v>
      </c>
      <c r="B201" s="102" t="str">
        <f>'Участки тепловых сетей'!B201</f>
        <v>Котельная №1 с. Дивеево</v>
      </c>
      <c r="C201" s="102" t="str">
        <f>'Участки тепловых сетей'!C201</f>
        <v>ТК6</v>
      </c>
      <c r="D201" s="102" t="str">
        <f>'Участки тепловых сетей'!D201</f>
        <v xml:space="preserve">ул. Симанина, 6 </v>
      </c>
      <c r="E201" s="102">
        <f>IF('Участки тепловых сетей'!F201="Подземная канальная или подвальная",2,IF('Участки тепловых сетей'!F201="Подземная бесканальная",2,IF('Участки тепловых сетей'!F201="Надземная",1,0)))</f>
        <v>2</v>
      </c>
      <c r="F201" s="102">
        <f t="shared" si="24"/>
        <v>0.05</v>
      </c>
      <c r="G201" s="102">
        <f ca="1">IF(B201=0,0,(YEAR(TODAY())-'Участки тепловых сетей'!E201)*0.85)</f>
        <v>7.6499999999999995</v>
      </c>
      <c r="H201" s="102">
        <f>IF(B201=0,0,'Участки тепловых сетей'!H201/1000)</f>
        <v>0.01</v>
      </c>
      <c r="I201" s="108">
        <f>IF(B201=0,0,'Участки тепловых сетей'!G201/1000)</f>
        <v>5.0999999999999997E-2</v>
      </c>
      <c r="J201" s="102">
        <f t="shared" si="25"/>
        <v>0.01</v>
      </c>
      <c r="K201" s="109">
        <f t="shared" ca="1" si="26"/>
        <v>1</v>
      </c>
      <c r="L201" s="109">
        <f t="shared" ca="1" si="27"/>
        <v>5.0000000000000001E-4</v>
      </c>
      <c r="M201" s="109">
        <f t="shared" ca="1" si="28"/>
        <v>0.05</v>
      </c>
      <c r="N201" s="108">
        <f t="shared" si="29"/>
        <v>4.6181445516728656</v>
      </c>
      <c r="O201" s="111">
        <f t="shared" si="30"/>
        <v>0.21653718042189962</v>
      </c>
      <c r="P201" s="111">
        <f>_xlfn.MAXIFS($R$4:$R$13,$B$4:$B$13,B201)</f>
        <v>0</v>
      </c>
      <c r="Q201" s="112">
        <f t="shared" ca="1" si="31"/>
        <v>0.99950012497916929</v>
      </c>
      <c r="R201" s="112">
        <f ca="1">IF(B200=0,0,IF(B201=B200,R200+L201/O201,L201/O201+1))</f>
        <v>110.73585277232772</v>
      </c>
    </row>
    <row r="202" spans="1:18" x14ac:dyDescent="0.25">
      <c r="A202" s="102">
        <v>199</v>
      </c>
      <c r="B202" s="102" t="str">
        <f>'Участки тепловых сетей'!B202</f>
        <v>Котельная №1 с. Дивеево</v>
      </c>
      <c r="C202" s="102" t="str">
        <f>'Участки тепловых сетей'!C202</f>
        <v>Т34</v>
      </c>
      <c r="D202" s="102" t="str">
        <f>'Участки тепловых сетей'!D202</f>
        <v xml:space="preserve">ул. Октябрьская, 35А </v>
      </c>
      <c r="E202" s="102">
        <f>IF('Участки тепловых сетей'!F202="Подземная канальная или подвальная",2,IF('Участки тепловых сетей'!F202="Подземная бесканальная",2,IF('Участки тепловых сетей'!F202="Надземная",1,0)))</f>
        <v>2</v>
      </c>
      <c r="F202" s="102">
        <f t="shared" si="24"/>
        <v>0.05</v>
      </c>
      <c r="G202" s="102">
        <f ca="1">IF(B202=0,0,(YEAR(TODAY())-'Участки тепловых сетей'!E202)*0.85)</f>
        <v>42.5</v>
      </c>
      <c r="H202" s="102">
        <f>IF(B202=0,0,'Участки тепловых сетей'!H202/1000)</f>
        <v>3.3000000000000002E-2</v>
      </c>
      <c r="I202" s="108">
        <f>IF(B202=0,0,'Участки тепловых сетей'!G202/1000)</f>
        <v>5.0999999999999997E-2</v>
      </c>
      <c r="J202" s="102">
        <f t="shared" si="25"/>
        <v>3.3000000000000002E-2</v>
      </c>
      <c r="K202" s="109">
        <f t="shared" ca="1" si="26"/>
        <v>4.1864487440636324</v>
      </c>
      <c r="L202" s="109">
        <f t="shared" ca="1" si="27"/>
        <v>0.16588727042652393</v>
      </c>
      <c r="M202" s="109">
        <f t="shared" ca="1" si="28"/>
        <v>5.0268869826219369</v>
      </c>
      <c r="N202" s="108">
        <f t="shared" si="29"/>
        <v>4.6146056957175619</v>
      </c>
      <c r="O202" s="111">
        <f t="shared" si="30"/>
        <v>0.21670323878983164</v>
      </c>
      <c r="P202" s="111">
        <f>_xlfn.MAXIFS($R$4:$R$13,$B$4:$B$13,B202)</f>
        <v>0</v>
      </c>
      <c r="Q202" s="112">
        <f t="shared" ca="1" si="31"/>
        <v>0.84714172673241006</v>
      </c>
      <c r="R202" s="112">
        <f ca="1">IF(B201=0,0,IF(B202=B201,R201+L202/O202,L202/O202+1))</f>
        <v>111.50135711528499</v>
      </c>
    </row>
    <row r="203" spans="1:18" x14ac:dyDescent="0.25">
      <c r="A203" s="102">
        <v>200</v>
      </c>
      <c r="B203" s="102" t="str">
        <f>'Участки тепловых сетей'!B203</f>
        <v>Котельная №1 с. Дивеево</v>
      </c>
      <c r="C203" s="102" t="str">
        <f>'Участки тепловых сетей'!C203</f>
        <v>Т34</v>
      </c>
      <c r="D203" s="102" t="str">
        <f>'Участки тепловых сетей'!D203</f>
        <v xml:space="preserve">ул. Мира, 1А </v>
      </c>
      <c r="E203" s="102">
        <f>IF('Участки тепловых сетей'!F203="Подземная канальная или подвальная",2,IF('Участки тепловых сетей'!F203="Подземная бесканальная",2,IF('Участки тепловых сетей'!F203="Надземная",1,0)))</f>
        <v>2</v>
      </c>
      <c r="F203" s="102">
        <f t="shared" si="24"/>
        <v>0.05</v>
      </c>
      <c r="G203" s="102">
        <f ca="1">IF(B203=0,0,(YEAR(TODAY())-'Участки тепловых сетей'!E203)*0.85)</f>
        <v>42.5</v>
      </c>
      <c r="H203" s="102">
        <f>IF(B203=0,0,'Участки тепловых сетей'!H203/1000)</f>
        <v>5.0000000000000001E-3</v>
      </c>
      <c r="I203" s="108">
        <f>IF(B203=0,0,'Участки тепловых сетей'!G203/1000)</f>
        <v>5.0999999999999997E-2</v>
      </c>
      <c r="J203" s="102">
        <f t="shared" si="25"/>
        <v>5.0000000000000001E-3</v>
      </c>
      <c r="K203" s="109">
        <f t="shared" ca="1" si="26"/>
        <v>4.1864487440636324</v>
      </c>
      <c r="L203" s="109">
        <f t="shared" ca="1" si="27"/>
        <v>2.5134434913109686E-2</v>
      </c>
      <c r="M203" s="109">
        <f t="shared" ca="1" si="28"/>
        <v>5.0268869826219369</v>
      </c>
      <c r="N203" s="108">
        <f t="shared" si="29"/>
        <v>4.6189138681848885</v>
      </c>
      <c r="O203" s="111">
        <f t="shared" si="30"/>
        <v>0.21650111444770753</v>
      </c>
      <c r="P203" s="111">
        <f>_xlfn.MAXIFS($R$4:$R$13,$B$4:$B$13,B203)</f>
        <v>0</v>
      </c>
      <c r="Q203" s="112">
        <f t="shared" ca="1" si="31"/>
        <v>0.97517880513792332</v>
      </c>
      <c r="R203" s="112">
        <f ca="1">IF(B202=0,0,IF(B203=B202,R202+L203/O203,L203/O203+1))</f>
        <v>111.61745090527414</v>
      </c>
    </row>
    <row r="204" spans="1:18" x14ac:dyDescent="0.25">
      <c r="A204" s="102">
        <v>201</v>
      </c>
      <c r="B204" s="102" t="str">
        <f>'Участки тепловых сетей'!B204</f>
        <v>Котельная №1 с. Дивеево</v>
      </c>
      <c r="C204" s="102" t="str">
        <f>'Участки тепловых сетей'!C204</f>
        <v>ГрОт-Мира, 1</v>
      </c>
      <c r="D204" s="102" t="str">
        <f>'Участки тепловых сетей'!D204</f>
        <v xml:space="preserve">Т32 </v>
      </c>
      <c r="E204" s="102">
        <f>IF('Участки тепловых сетей'!F204="Подземная канальная или подвальная",2,IF('Участки тепловых сетей'!F204="Подземная бесканальная",2,IF('Участки тепловых сетей'!F204="Надземная",1,0)))</f>
        <v>2</v>
      </c>
      <c r="F204" s="102">
        <f t="shared" si="24"/>
        <v>0.05</v>
      </c>
      <c r="G204" s="102">
        <f ca="1">IF(B204=0,0,(YEAR(TODAY())-'Участки тепловых сетей'!E204)*0.85)</f>
        <v>25.5</v>
      </c>
      <c r="H204" s="102">
        <f>IF(B204=0,0,'Участки тепловых сетей'!H204/1000)</f>
        <v>8.2000000000000003E-2</v>
      </c>
      <c r="I204" s="108">
        <f>IF(B204=0,0,'Участки тепловых сетей'!G204/1000)</f>
        <v>5.0999999999999997E-2</v>
      </c>
      <c r="J204" s="102">
        <f t="shared" si="25"/>
        <v>8.2000000000000003E-2</v>
      </c>
      <c r="K204" s="109">
        <f t="shared" ca="1" si="26"/>
        <v>1.7893507050507895</v>
      </c>
      <c r="L204" s="109">
        <f t="shared" ca="1" si="27"/>
        <v>8.5839392378245175E-3</v>
      </c>
      <c r="M204" s="109">
        <f t="shared" ca="1" si="28"/>
        <v>0.10468218582712825</v>
      </c>
      <c r="N204" s="108">
        <f t="shared" si="29"/>
        <v>4.6070663938997418</v>
      </c>
      <c r="O204" s="111">
        <f t="shared" si="30"/>
        <v>0.21705786600429919</v>
      </c>
      <c r="P204" s="111">
        <f>_xlfn.MAXIFS($R$4:$R$13,$B$4:$B$13,B204)</f>
        <v>0</v>
      </c>
      <c r="Q204" s="112">
        <f t="shared" ca="1" si="31"/>
        <v>0.99145279757791438</v>
      </c>
      <c r="R204" s="112">
        <f ca="1">IF(B203=0,0,IF(B204=B203,R203+L204/O204,L204/O204+1))</f>
        <v>111.656997683264</v>
      </c>
    </row>
    <row r="205" spans="1:18" x14ac:dyDescent="0.25">
      <c r="A205" s="102">
        <v>202</v>
      </c>
      <c r="B205" s="102" t="str">
        <f>'Участки тепловых сетей'!B205</f>
        <v>Котельная №1 с. Дивеево</v>
      </c>
      <c r="C205" s="102" t="str">
        <f>'Участки тепловых сетей'!C205</f>
        <v>Т5</v>
      </c>
      <c r="D205" s="102" t="str">
        <f>'Участки тепловых сетей'!D205</f>
        <v xml:space="preserve">ул. Южная, 14 </v>
      </c>
      <c r="E205" s="102">
        <f>IF('Участки тепловых сетей'!F205="Подземная канальная или подвальная",2,IF('Участки тепловых сетей'!F205="Подземная бесканальная",2,IF('Участки тепловых сетей'!F205="Надземная",1,0)))</f>
        <v>2</v>
      </c>
      <c r="F205" s="102">
        <f t="shared" ref="F205:F268" si="32">IF(B205=0,0,0.05)</f>
        <v>0.05</v>
      </c>
      <c r="G205" s="102">
        <f ca="1">IF(B205=0,0,(YEAR(TODAY())-'Участки тепловых сетей'!E205)*0.85)</f>
        <v>42.5</v>
      </c>
      <c r="H205" s="102">
        <f>IF(B205=0,0,'Участки тепловых сетей'!H205/1000)</f>
        <v>1.4999999999999999E-2</v>
      </c>
      <c r="I205" s="108">
        <f>IF(B205=0,0,'Участки тепловых сетей'!G205/1000)</f>
        <v>5.0999999999999997E-2</v>
      </c>
      <c r="J205" s="102">
        <f t="shared" ref="J205:J268" si="33">IF(H205&lt;1,H205,IF(B205=0,0,IF(I205&lt;0.3,1,IF(I205&lt;0.6,1.5,IF(I205=0.6,2,IF(I205&lt;1.4,3,0))))))</f>
        <v>1.4999999999999999E-2</v>
      </c>
      <c r="K205" s="109">
        <f t="shared" ref="K205:K268" ca="1" si="34">IF(B205=0,0,IF(G205&gt;17,0.5*EXP(G205/20),IF(G205&gt;3,1,0.8)))</f>
        <v>4.1864487440636324</v>
      </c>
      <c r="L205" s="109">
        <f t="shared" ref="L205:L268" ca="1" si="35">IF(B205=0,0,M205*H205)</f>
        <v>7.5403304739329047E-2</v>
      </c>
      <c r="M205" s="109">
        <f t="shared" ref="M205:M268" ca="1" si="36">IF(B205=0,0,F205*(0.1*G205)^(K205-1))</f>
        <v>5.0268869826219369</v>
      </c>
      <c r="N205" s="108">
        <f t="shared" ref="N205:N268" si="37">IF(B205=0,0,2.91*(1+((20.89+((-1.88)*J205))*I205^(1.2))))</f>
        <v>4.6173752351608437</v>
      </c>
      <c r="O205" s="111">
        <f t="shared" ref="O205:O268" si="38">IF(B205=0,0,1/N205)</f>
        <v>0.21657325841423966</v>
      </c>
      <c r="P205" s="111">
        <f>_xlfn.MAXIFS($R$4:$R$13,$B$4:$B$13,B205)</f>
        <v>0</v>
      </c>
      <c r="Q205" s="112">
        <f t="shared" ref="Q205:Q268" ca="1" si="39">IF(B205=0,0,EXP(-L205))</f>
        <v>0.9273693984244179</v>
      </c>
      <c r="R205" s="112">
        <f ca="1">IF(B204=0,0,IF(B205=B204,R204+L205/O205,L205/O205+1))</f>
        <v>112.00516303521665</v>
      </c>
    </row>
    <row r="206" spans="1:18" x14ac:dyDescent="0.25">
      <c r="A206" s="102">
        <v>203</v>
      </c>
      <c r="B206" s="102" t="str">
        <f>'Участки тепловых сетей'!B206</f>
        <v>Котельная №1 с. Дивеево</v>
      </c>
      <c r="C206" s="102" t="str">
        <f>'Участки тепловых сетей'!C206</f>
        <v>Т41</v>
      </c>
      <c r="D206" s="102" t="str">
        <f>'Участки тепловых сетей'!D206</f>
        <v xml:space="preserve">ул. Комсомольская, 8 </v>
      </c>
      <c r="E206" s="102">
        <f>IF('Участки тепловых сетей'!F206="Подземная канальная или подвальная",2,IF('Участки тепловых сетей'!F206="Подземная бесканальная",2,IF('Участки тепловых сетей'!F206="Надземная",1,0)))</f>
        <v>2</v>
      </c>
      <c r="F206" s="102">
        <f t="shared" si="32"/>
        <v>0.05</v>
      </c>
      <c r="G206" s="102">
        <f ca="1">IF(B206=0,0,(YEAR(TODAY())-'Участки тепловых сетей'!E206)*0.85)</f>
        <v>42.5</v>
      </c>
      <c r="H206" s="102">
        <f>IF(B206=0,0,'Участки тепловых сетей'!H206/1000)</f>
        <v>1.2E-2</v>
      </c>
      <c r="I206" s="108">
        <f>IF(B206=0,0,'Участки тепловых сетей'!G206/1000)</f>
        <v>5.0999999999999997E-2</v>
      </c>
      <c r="J206" s="102">
        <f t="shared" si="33"/>
        <v>1.2E-2</v>
      </c>
      <c r="K206" s="109">
        <f t="shared" ca="1" si="34"/>
        <v>4.1864487440636324</v>
      </c>
      <c r="L206" s="109">
        <f t="shared" ca="1" si="35"/>
        <v>6.0322643791463244E-2</v>
      </c>
      <c r="M206" s="109">
        <f t="shared" ca="1" si="36"/>
        <v>5.0268869826219369</v>
      </c>
      <c r="N206" s="108">
        <f t="shared" si="37"/>
        <v>4.617836825068057</v>
      </c>
      <c r="O206" s="111">
        <f t="shared" si="38"/>
        <v>0.21655161017632149</v>
      </c>
      <c r="P206" s="111">
        <f>_xlfn.MAXIFS($R$4:$R$13,$B$4:$B$13,B206)</f>
        <v>0</v>
      </c>
      <c r="Q206" s="112">
        <f t="shared" ca="1" si="39"/>
        <v>0.94146072811757675</v>
      </c>
      <c r="R206" s="112">
        <f ca="1">IF(B205=0,0,IF(B206=B205,R205+L206/O206,L206/O206+1))</f>
        <v>112.28372316110233</v>
      </c>
    </row>
    <row r="207" spans="1:18" x14ac:dyDescent="0.25">
      <c r="A207" s="102">
        <v>204</v>
      </c>
      <c r="B207" s="102" t="str">
        <f>'Участки тепловых сетей'!B207</f>
        <v>Котельная №1 с. Дивеево</v>
      </c>
      <c r="C207" s="102" t="str">
        <f>'Участки тепловых сетей'!C207</f>
        <v>ТК8</v>
      </c>
      <c r="D207" s="102" t="str">
        <f>'Участки тепловых сетей'!D207</f>
        <v xml:space="preserve">ул. Симанина, 2 </v>
      </c>
      <c r="E207" s="102">
        <f>IF('Участки тепловых сетей'!F207="Подземная канальная или подвальная",2,IF('Участки тепловых сетей'!F207="Подземная бесканальная",2,IF('Участки тепловых сетей'!F207="Надземная",1,0)))</f>
        <v>2</v>
      </c>
      <c r="F207" s="102">
        <f t="shared" si="32"/>
        <v>0.05</v>
      </c>
      <c r="G207" s="102">
        <f ca="1">IF(B207=0,0,(YEAR(TODAY())-'Участки тепловых сетей'!E207)*0.85)</f>
        <v>11.9</v>
      </c>
      <c r="H207" s="102">
        <f>IF(B207=0,0,'Участки тепловых сетей'!H207/1000)</f>
        <v>8.0000000000000002E-3</v>
      </c>
      <c r="I207" s="108">
        <f>IF(B207=0,0,'Участки тепловых сетей'!G207/1000)</f>
        <v>5.0999999999999997E-2</v>
      </c>
      <c r="J207" s="102">
        <f t="shared" si="33"/>
        <v>8.0000000000000002E-3</v>
      </c>
      <c r="K207" s="109">
        <f t="shared" ca="1" si="34"/>
        <v>1</v>
      </c>
      <c r="L207" s="109">
        <f t="shared" ca="1" si="35"/>
        <v>4.0000000000000002E-4</v>
      </c>
      <c r="M207" s="109">
        <f t="shared" ca="1" si="36"/>
        <v>0.05</v>
      </c>
      <c r="N207" s="108">
        <f t="shared" si="37"/>
        <v>4.6184522782776751</v>
      </c>
      <c r="O207" s="111">
        <f t="shared" si="38"/>
        <v>0.21652275259038131</v>
      </c>
      <c r="P207" s="111">
        <f>_xlfn.MAXIFS($R$4:$R$13,$B$4:$B$13,B207)</f>
        <v>0</v>
      </c>
      <c r="Q207" s="112">
        <f t="shared" ca="1" si="39"/>
        <v>0.99960007998933442</v>
      </c>
      <c r="R207" s="112">
        <f ca="1">IF(B206=0,0,IF(B207=B206,R206+L207/O207,L207/O207+1))</f>
        <v>112.28557054201364</v>
      </c>
    </row>
    <row r="208" spans="1:18" x14ac:dyDescent="0.25">
      <c r="A208" s="102">
        <v>205</v>
      </c>
      <c r="B208" s="102" t="str">
        <f>'Участки тепловых сетей'!B208</f>
        <v>Котельная №1 с. Дивеево</v>
      </c>
      <c r="C208" s="102" t="str">
        <f>'Участки тепловых сетей'!C208</f>
        <v>ТК3-ГВС</v>
      </c>
      <c r="D208" s="102" t="str">
        <f>'Участки тепловых сетей'!D208</f>
        <v xml:space="preserve">ул. Симанина, 11 </v>
      </c>
      <c r="E208" s="102">
        <f>IF('Участки тепловых сетей'!F208="Подземная канальная или подвальная",2,IF('Участки тепловых сетей'!F208="Подземная бесканальная",2,IF('Участки тепловых сетей'!F208="Надземная",1,0)))</f>
        <v>2</v>
      </c>
      <c r="F208" s="102">
        <f t="shared" si="32"/>
        <v>0.05</v>
      </c>
      <c r="G208" s="102">
        <f ca="1">IF(B208=0,0,(YEAR(TODAY())-'Участки тепловых сетей'!E208)*0.85)</f>
        <v>14.45</v>
      </c>
      <c r="H208" s="102">
        <f>IF(B208=0,0,'Участки тепловых сетей'!H208/1000)</f>
        <v>0.01</v>
      </c>
      <c r="I208" s="108">
        <f>IF(B208=0,0,'Участки тепловых сетей'!G208/1000)</f>
        <v>5.0999999999999997E-2</v>
      </c>
      <c r="J208" s="102">
        <f t="shared" si="33"/>
        <v>0.01</v>
      </c>
      <c r="K208" s="109">
        <f t="shared" ca="1" si="34"/>
        <v>1</v>
      </c>
      <c r="L208" s="109">
        <f t="shared" ca="1" si="35"/>
        <v>5.0000000000000001E-4</v>
      </c>
      <c r="M208" s="109">
        <f t="shared" ca="1" si="36"/>
        <v>0.05</v>
      </c>
      <c r="N208" s="108">
        <f t="shared" si="37"/>
        <v>4.6181445516728656</v>
      </c>
      <c r="O208" s="111">
        <f t="shared" si="38"/>
        <v>0.21653718042189962</v>
      </c>
      <c r="P208" s="111">
        <f>_xlfn.MAXIFS($R$4:$R$13,$B$4:$B$13,B208)</f>
        <v>0</v>
      </c>
      <c r="Q208" s="112">
        <f t="shared" ca="1" si="39"/>
        <v>0.99950012497916929</v>
      </c>
      <c r="R208" s="112">
        <f ca="1">IF(B207=0,0,IF(B208=B207,R207+L208/O208,L208/O208+1))</f>
        <v>112.28787961428948</v>
      </c>
    </row>
    <row r="209" spans="1:18" x14ac:dyDescent="0.25">
      <c r="A209" s="102">
        <v>206</v>
      </c>
      <c r="B209" s="102" t="str">
        <f>'Участки тепловых сетей'!B209</f>
        <v>Котельная №1 с. Дивеево</v>
      </c>
      <c r="C209" s="102" t="str">
        <f>'Участки тепловых сетей'!C209</f>
        <v>ГрОт-Симанина, 5</v>
      </c>
      <c r="D209" s="102" t="str">
        <f>'Участки тепловых сетей'!D209</f>
        <v xml:space="preserve">ул. Симанина, 3 </v>
      </c>
      <c r="E209" s="102">
        <f>IF('Участки тепловых сетей'!F209="Подземная канальная или подвальная",2,IF('Участки тепловых сетей'!F209="Подземная бесканальная",2,IF('Участки тепловых сетей'!F209="Надземная",1,0)))</f>
        <v>2</v>
      </c>
      <c r="F209" s="102">
        <f t="shared" si="32"/>
        <v>0.05</v>
      </c>
      <c r="G209" s="102">
        <f ca="1">IF(B209=0,0,(YEAR(TODAY())-'Участки тепловых сетей'!E209)*0.85)</f>
        <v>9.35</v>
      </c>
      <c r="H209" s="102">
        <f>IF(B209=0,0,'Участки тепловых сетей'!H209/1000)</f>
        <v>1.6E-2</v>
      </c>
      <c r="I209" s="108">
        <f>IF(B209=0,0,'Участки тепловых сетей'!G209/1000)</f>
        <v>5.0999999999999997E-2</v>
      </c>
      <c r="J209" s="102">
        <f t="shared" si="33"/>
        <v>1.6E-2</v>
      </c>
      <c r="K209" s="109">
        <f t="shared" ca="1" si="34"/>
        <v>1</v>
      </c>
      <c r="L209" s="109">
        <f t="shared" ca="1" si="35"/>
        <v>8.0000000000000004E-4</v>
      </c>
      <c r="M209" s="109">
        <f t="shared" ca="1" si="36"/>
        <v>0.05</v>
      </c>
      <c r="N209" s="108">
        <f t="shared" si="37"/>
        <v>4.6172213718584389</v>
      </c>
      <c r="O209" s="111">
        <f t="shared" si="38"/>
        <v>0.21658047545541409</v>
      </c>
      <c r="P209" s="111">
        <f>_xlfn.MAXIFS($R$4:$R$13,$B$4:$B$13,B209)</f>
        <v>0</v>
      </c>
      <c r="Q209" s="112">
        <f t="shared" ca="1" si="39"/>
        <v>0.99920031991468372</v>
      </c>
      <c r="R209" s="112">
        <f ca="1">IF(B208=0,0,IF(B209=B208,R208+L209/O209,L209/O209+1))</f>
        <v>112.29157339138696</v>
      </c>
    </row>
    <row r="210" spans="1:18" x14ac:dyDescent="0.25">
      <c r="A210" s="102">
        <v>207</v>
      </c>
      <c r="B210" s="102" t="str">
        <f>'Участки тепловых сетей'!B210</f>
        <v>Котельная №1 с. Дивеево</v>
      </c>
      <c r="C210" s="102" t="str">
        <f>'Участки тепловых сетей'!C210</f>
        <v>ТК3-ГВС</v>
      </c>
      <c r="D210" s="102" t="str">
        <f>'Участки тепловых сетей'!D210</f>
        <v xml:space="preserve">ул. Симанина, 10 </v>
      </c>
      <c r="E210" s="102">
        <f>IF('Участки тепловых сетей'!F210="Подземная канальная или подвальная",2,IF('Участки тепловых сетей'!F210="Подземная бесканальная",2,IF('Участки тепловых сетей'!F210="Надземная",1,0)))</f>
        <v>2</v>
      </c>
      <c r="F210" s="102">
        <f t="shared" si="32"/>
        <v>0.05</v>
      </c>
      <c r="G210" s="102">
        <f ca="1">IF(B210=0,0,(YEAR(TODAY())-'Участки тепловых сетей'!E210)*0.85)</f>
        <v>13.6</v>
      </c>
      <c r="H210" s="102">
        <f>IF(B210=0,0,'Участки тепловых сетей'!H210/1000)</f>
        <v>1.2E-2</v>
      </c>
      <c r="I210" s="108">
        <f>IF(B210=0,0,'Участки тепловых сетей'!G210/1000)</f>
        <v>5.0999999999999997E-2</v>
      </c>
      <c r="J210" s="102">
        <f t="shared" si="33"/>
        <v>1.2E-2</v>
      </c>
      <c r="K210" s="109">
        <f t="shared" ca="1" si="34"/>
        <v>1</v>
      </c>
      <c r="L210" s="109">
        <f t="shared" ca="1" si="35"/>
        <v>6.0000000000000006E-4</v>
      </c>
      <c r="M210" s="109">
        <f t="shared" ca="1" si="36"/>
        <v>0.05</v>
      </c>
      <c r="N210" s="108">
        <f t="shared" si="37"/>
        <v>4.617836825068057</v>
      </c>
      <c r="O210" s="111">
        <f t="shared" si="38"/>
        <v>0.21655161017632149</v>
      </c>
      <c r="P210" s="111">
        <f>_xlfn.MAXIFS($R$4:$R$13,$B$4:$B$13,B210)</f>
        <v>0</v>
      </c>
      <c r="Q210" s="112">
        <f t="shared" ca="1" si="39"/>
        <v>0.99940017996400543</v>
      </c>
      <c r="R210" s="112">
        <f ca="1">IF(B209=0,0,IF(B210=B209,R209+L210/O210,L210/O210+1))</f>
        <v>112.294344093482</v>
      </c>
    </row>
    <row r="211" spans="1:18" x14ac:dyDescent="0.25">
      <c r="A211" s="102">
        <v>208</v>
      </c>
      <c r="B211" s="102" t="str">
        <f>'Участки тепловых сетей'!B211</f>
        <v>Котельная №1 с. Дивеево</v>
      </c>
      <c r="C211" s="102" t="str">
        <f>'Участки тепловых сетей'!C211</f>
        <v>ГрОт-Симанина, 9</v>
      </c>
      <c r="D211" s="102" t="str">
        <f>'Участки тепловых сетей'!D211</f>
        <v xml:space="preserve">ул. Симанина, 13 </v>
      </c>
      <c r="E211" s="102">
        <f>IF('Участки тепловых сетей'!F211="Подземная канальная или подвальная",2,IF('Участки тепловых сетей'!F211="Подземная бесканальная",2,IF('Участки тепловых сетей'!F211="Надземная",1,0)))</f>
        <v>2</v>
      </c>
      <c r="F211" s="102">
        <f t="shared" si="32"/>
        <v>0.05</v>
      </c>
      <c r="G211" s="102">
        <f ca="1">IF(B211=0,0,(YEAR(TODAY())-'Участки тепловых сетей'!E211)*0.85)</f>
        <v>12.75</v>
      </c>
      <c r="H211" s="102">
        <f>IF(B211=0,0,'Участки тепловых сетей'!H211/1000)</f>
        <v>2.1999999999999999E-2</v>
      </c>
      <c r="I211" s="108">
        <f>IF(B211=0,0,'Участки тепловых сетей'!G211/1000)</f>
        <v>5.0999999999999997E-2</v>
      </c>
      <c r="J211" s="102">
        <f t="shared" si="33"/>
        <v>2.1999999999999999E-2</v>
      </c>
      <c r="K211" s="109">
        <f t="shared" ca="1" si="34"/>
        <v>1</v>
      </c>
      <c r="L211" s="109">
        <f t="shared" ca="1" si="35"/>
        <v>1.1000000000000001E-3</v>
      </c>
      <c r="M211" s="109">
        <f t="shared" ca="1" si="36"/>
        <v>0.05</v>
      </c>
      <c r="N211" s="108">
        <f t="shared" si="37"/>
        <v>4.6162981920440123</v>
      </c>
      <c r="O211" s="111">
        <f t="shared" si="38"/>
        <v>0.21662378780544467</v>
      </c>
      <c r="P211" s="111">
        <f>_xlfn.MAXIFS($R$4:$R$13,$B$4:$B$13,B211)</f>
        <v>0</v>
      </c>
      <c r="Q211" s="112">
        <f t="shared" ca="1" si="39"/>
        <v>0.99890060477822762</v>
      </c>
      <c r="R211" s="112">
        <f ca="1">IF(B210=0,0,IF(B211=B210,R210+L211/O211,L211/O211+1))</f>
        <v>112.29942202149324</v>
      </c>
    </row>
    <row r="212" spans="1:18" x14ac:dyDescent="0.25">
      <c r="A212" s="102">
        <v>209</v>
      </c>
      <c r="B212" s="102" t="str">
        <f>'Участки тепловых сетей'!B212</f>
        <v>Котельная №1 с. Дивеево</v>
      </c>
      <c r="C212" s="102" t="str">
        <f>'Участки тепловых сетей'!C212</f>
        <v>ТК8-ГВС</v>
      </c>
      <c r="D212" s="102" t="str">
        <f>'Участки тепловых сетей'!D212</f>
        <v xml:space="preserve">ул. Симанина, 2 </v>
      </c>
      <c r="E212" s="102">
        <f>IF('Участки тепловых сетей'!F212="Подземная канальная или подвальная",2,IF('Участки тепловых сетей'!F212="Подземная бесканальная",2,IF('Участки тепловых сетей'!F212="Надземная",1,0)))</f>
        <v>2</v>
      </c>
      <c r="F212" s="102">
        <f t="shared" si="32"/>
        <v>0.05</v>
      </c>
      <c r="G212" s="102">
        <f ca="1">IF(B212=0,0,(YEAR(TODAY())-'Участки тепловых сетей'!E212)*0.85)</f>
        <v>11.9</v>
      </c>
      <c r="H212" s="102">
        <f>IF(B212=0,0,'Участки тепловых сетей'!H212/1000)</f>
        <v>8.9999999999999993E-3</v>
      </c>
      <c r="I212" s="108">
        <f>IF(B212=0,0,'Участки тепловых сетей'!G212/1000)</f>
        <v>5.0999999999999997E-2</v>
      </c>
      <c r="J212" s="102">
        <f t="shared" si="33"/>
        <v>8.9999999999999993E-3</v>
      </c>
      <c r="K212" s="109">
        <f t="shared" ca="1" si="34"/>
        <v>1</v>
      </c>
      <c r="L212" s="109">
        <f t="shared" ca="1" si="35"/>
        <v>4.4999999999999999E-4</v>
      </c>
      <c r="M212" s="109">
        <f t="shared" ca="1" si="36"/>
        <v>0.05</v>
      </c>
      <c r="N212" s="108">
        <f t="shared" si="37"/>
        <v>4.6182984149752704</v>
      </c>
      <c r="O212" s="111">
        <f t="shared" si="38"/>
        <v>0.21652996626580154</v>
      </c>
      <c r="P212" s="111">
        <f>_xlfn.MAXIFS($R$4:$R$13,$B$4:$B$13,B212)</f>
        <v>0</v>
      </c>
      <c r="Q212" s="112">
        <f t="shared" ca="1" si="39"/>
        <v>0.99955010123481425</v>
      </c>
      <c r="R212" s="112">
        <f ca="1">IF(B211=0,0,IF(B212=B211,R211+L212/O212,L212/O212+1))</f>
        <v>112.30150025577998</v>
      </c>
    </row>
    <row r="213" spans="1:18" x14ac:dyDescent="0.25">
      <c r="A213" s="102">
        <v>210</v>
      </c>
      <c r="B213" s="102" t="str">
        <f>'Участки тепловых сетей'!B213</f>
        <v>Котельная №1 с. Дивеево</v>
      </c>
      <c r="C213" s="102" t="str">
        <f>'Участки тепловых сетей'!C213</f>
        <v>ТК6-ГВС</v>
      </c>
      <c r="D213" s="102" t="str">
        <f>'Участки тепловых сетей'!D213</f>
        <v xml:space="preserve">ул. Симанина, 6 </v>
      </c>
      <c r="E213" s="102">
        <f>IF('Участки тепловых сетей'!F213="Подземная канальная или подвальная",2,IF('Участки тепловых сетей'!F213="Подземная бесканальная",2,IF('Участки тепловых сетей'!F213="Надземная",1,0)))</f>
        <v>2</v>
      </c>
      <c r="F213" s="102">
        <f t="shared" si="32"/>
        <v>0.05</v>
      </c>
      <c r="G213" s="102">
        <f ca="1">IF(B213=0,0,(YEAR(TODAY())-'Участки тепловых сетей'!E213)*0.85)</f>
        <v>7.6499999999999995</v>
      </c>
      <c r="H213" s="102">
        <f>IF(B213=0,0,'Участки тепловых сетей'!H213/1000)</f>
        <v>0.01</v>
      </c>
      <c r="I213" s="108">
        <f>IF(B213=0,0,'Участки тепловых сетей'!G213/1000)</f>
        <v>5.0999999999999997E-2</v>
      </c>
      <c r="J213" s="102">
        <f t="shared" si="33"/>
        <v>0.01</v>
      </c>
      <c r="K213" s="109">
        <f t="shared" ca="1" si="34"/>
        <v>1</v>
      </c>
      <c r="L213" s="109">
        <f t="shared" ca="1" si="35"/>
        <v>5.0000000000000001E-4</v>
      </c>
      <c r="M213" s="109">
        <f t="shared" ca="1" si="36"/>
        <v>0.05</v>
      </c>
      <c r="N213" s="108">
        <f t="shared" si="37"/>
        <v>4.6181445516728656</v>
      </c>
      <c r="O213" s="111">
        <f t="shared" si="38"/>
        <v>0.21653718042189962</v>
      </c>
      <c r="P213" s="111">
        <f>_xlfn.MAXIFS($R$4:$R$13,$B$4:$B$13,B213)</f>
        <v>0</v>
      </c>
      <c r="Q213" s="112">
        <f t="shared" ca="1" si="39"/>
        <v>0.99950012497916929</v>
      </c>
      <c r="R213" s="112">
        <f ca="1">IF(B212=0,0,IF(B213=B212,R212+L213/O213,L213/O213+1))</f>
        <v>112.30380932805582</v>
      </c>
    </row>
    <row r="214" spans="1:18" x14ac:dyDescent="0.25">
      <c r="A214" s="102">
        <v>211</v>
      </c>
      <c r="B214" s="102" t="str">
        <f>'Участки тепловых сетей'!B214</f>
        <v>Котельная №1 с. Дивеево</v>
      </c>
      <c r="C214" s="102" t="str">
        <f>'Участки тепловых сетей'!C214</f>
        <v>ГрОт-Симанина, 8</v>
      </c>
      <c r="D214" s="102" t="str">
        <f>'Участки тепловых сетей'!D214</f>
        <v xml:space="preserve">ТК7-ГВС </v>
      </c>
      <c r="E214" s="102">
        <f>IF('Участки тепловых сетей'!F214="Подземная канальная или подвальная",2,IF('Участки тепловых сетей'!F214="Подземная бесканальная",2,IF('Участки тепловых сетей'!F214="Надземная",1,0)))</f>
        <v>2</v>
      </c>
      <c r="F214" s="102">
        <f t="shared" si="32"/>
        <v>0.05</v>
      </c>
      <c r="G214" s="102">
        <f ca="1">IF(B214=0,0,(YEAR(TODAY())-'Участки тепловых сетей'!E214)*0.85)</f>
        <v>8.5</v>
      </c>
      <c r="H214" s="102">
        <f>IF(B214=0,0,'Участки тепловых сетей'!H214/1000)</f>
        <v>1.4999999999999999E-2</v>
      </c>
      <c r="I214" s="108">
        <f>IF(B214=0,0,'Участки тепловых сетей'!G214/1000)</f>
        <v>5.0999999999999997E-2</v>
      </c>
      <c r="J214" s="102">
        <f t="shared" si="33"/>
        <v>1.4999999999999999E-2</v>
      </c>
      <c r="K214" s="109">
        <f t="shared" ca="1" si="34"/>
        <v>1</v>
      </c>
      <c r="L214" s="109">
        <f t="shared" ca="1" si="35"/>
        <v>7.5000000000000002E-4</v>
      </c>
      <c r="M214" s="109">
        <f t="shared" ca="1" si="36"/>
        <v>0.05</v>
      </c>
      <c r="N214" s="108">
        <f t="shared" si="37"/>
        <v>4.6173752351608437</v>
      </c>
      <c r="O214" s="111">
        <f t="shared" si="38"/>
        <v>0.21657325841423966</v>
      </c>
      <c r="P214" s="111">
        <f>_xlfn.MAXIFS($R$4:$R$13,$B$4:$B$13,B214)</f>
        <v>0</v>
      </c>
      <c r="Q214" s="112">
        <f t="shared" ca="1" si="39"/>
        <v>0.99925028117970072</v>
      </c>
      <c r="R214" s="112">
        <f ca="1">IF(B213=0,0,IF(B214=B213,R213+L214/O214,L214/O214+1))</f>
        <v>112.30727235948218</v>
      </c>
    </row>
    <row r="215" spans="1:18" x14ac:dyDescent="0.25">
      <c r="A215" s="102">
        <v>212</v>
      </c>
      <c r="B215" s="102" t="str">
        <f>'Участки тепловых сетей'!B215</f>
        <v>Котельная №1 с. Дивеево</v>
      </c>
      <c r="C215" s="102" t="str">
        <f>'Участки тепловых сетей'!C215</f>
        <v>ГрОт-Симанина, 8</v>
      </c>
      <c r="D215" s="102" t="str">
        <f>'Участки тепловых сетей'!D215</f>
        <v xml:space="preserve">ТК7 </v>
      </c>
      <c r="E215" s="102">
        <f>IF('Участки тепловых сетей'!F215="Подземная канальная или подвальная",2,IF('Участки тепловых сетей'!F215="Подземная бесканальная",2,IF('Участки тепловых сетей'!F215="Надземная",1,0)))</f>
        <v>2</v>
      </c>
      <c r="F215" s="102">
        <f t="shared" si="32"/>
        <v>0.05</v>
      </c>
      <c r="G215" s="102">
        <f ca="1">IF(B215=0,0,(YEAR(TODAY())-'Участки тепловых сетей'!E215)*0.85)</f>
        <v>8.5</v>
      </c>
      <c r="H215" s="102">
        <f>IF(B215=0,0,'Участки тепловых сетей'!H215/1000)</f>
        <v>1.4999999999999999E-2</v>
      </c>
      <c r="I215" s="108">
        <f>IF(B215=0,0,'Участки тепловых сетей'!G215/1000)</f>
        <v>5.0999999999999997E-2</v>
      </c>
      <c r="J215" s="102">
        <f t="shared" si="33"/>
        <v>1.4999999999999999E-2</v>
      </c>
      <c r="K215" s="109">
        <f t="shared" ca="1" si="34"/>
        <v>1</v>
      </c>
      <c r="L215" s="109">
        <f t="shared" ca="1" si="35"/>
        <v>7.5000000000000002E-4</v>
      </c>
      <c r="M215" s="109">
        <f t="shared" ca="1" si="36"/>
        <v>0.05</v>
      </c>
      <c r="N215" s="108">
        <f t="shared" si="37"/>
        <v>4.6173752351608437</v>
      </c>
      <c r="O215" s="111">
        <f t="shared" si="38"/>
        <v>0.21657325841423966</v>
      </c>
      <c r="P215" s="111">
        <f>_xlfn.MAXIFS($R$4:$R$13,$B$4:$B$13,B215)</f>
        <v>0</v>
      </c>
      <c r="Q215" s="112">
        <f t="shared" ca="1" si="39"/>
        <v>0.99925028117970072</v>
      </c>
      <c r="R215" s="112">
        <f ca="1">IF(B214=0,0,IF(B215=B214,R214+L215/O215,L215/O215+1))</f>
        <v>112.31073539090855</v>
      </c>
    </row>
    <row r="216" spans="1:18" x14ac:dyDescent="0.25">
      <c r="A216" s="102">
        <v>213</v>
      </c>
      <c r="B216" s="102" t="str">
        <f>'Участки тепловых сетей'!B216</f>
        <v>Котельная №1 с. Дивеево</v>
      </c>
      <c r="C216" s="102" t="str">
        <f>'Участки тепловых сетей'!C216</f>
        <v>ТК7</v>
      </c>
      <c r="D216" s="102" t="str">
        <f>'Участки тепловых сетей'!D216</f>
        <v xml:space="preserve">ул. Симанина, 12 </v>
      </c>
      <c r="E216" s="102">
        <f>IF('Участки тепловых сетей'!F216="Подземная канальная или подвальная",2,IF('Участки тепловых сетей'!F216="Подземная бесканальная",2,IF('Участки тепловых сетей'!F216="Надземная",1,0)))</f>
        <v>2</v>
      </c>
      <c r="F216" s="102">
        <f t="shared" si="32"/>
        <v>0.05</v>
      </c>
      <c r="G216" s="102">
        <f ca="1">IF(B216=0,0,(YEAR(TODAY())-'Участки тепловых сетей'!E216)*0.85)</f>
        <v>8.5</v>
      </c>
      <c r="H216" s="102">
        <f>IF(B216=0,0,'Участки тепловых сетей'!H216/1000)</f>
        <v>1.0999999999999999E-2</v>
      </c>
      <c r="I216" s="108">
        <f>IF(B216=0,0,'Участки тепловых сетей'!G216/1000)</f>
        <v>5.0999999999999997E-2</v>
      </c>
      <c r="J216" s="102">
        <f t="shared" si="33"/>
        <v>1.0999999999999999E-2</v>
      </c>
      <c r="K216" s="109">
        <f t="shared" ca="1" si="34"/>
        <v>1</v>
      </c>
      <c r="L216" s="109">
        <f t="shared" ca="1" si="35"/>
        <v>5.5000000000000003E-4</v>
      </c>
      <c r="M216" s="109">
        <f t="shared" ca="1" si="36"/>
        <v>0.05</v>
      </c>
      <c r="N216" s="108">
        <f t="shared" si="37"/>
        <v>4.6179906883704609</v>
      </c>
      <c r="O216" s="111">
        <f t="shared" si="38"/>
        <v>0.21654439505872358</v>
      </c>
      <c r="P216" s="111">
        <f>_xlfn.MAXIFS($R$4:$R$13,$B$4:$B$13,B216)</f>
        <v>0</v>
      </c>
      <c r="Q216" s="112">
        <f t="shared" ca="1" si="39"/>
        <v>0.99945015122227465</v>
      </c>
      <c r="R216" s="112">
        <f ca="1">IF(B215=0,0,IF(B216=B215,R215+L216/O216,L216/O216+1))</f>
        <v>112.31327528578716</v>
      </c>
    </row>
    <row r="217" spans="1:18" x14ac:dyDescent="0.25">
      <c r="A217" s="102">
        <v>214</v>
      </c>
      <c r="B217" s="102" t="str">
        <f>'Участки тепловых сетей'!B217</f>
        <v>Котельная №1 с. Дивеево</v>
      </c>
      <c r="C217" s="102" t="str">
        <f>'Участки тепловых сетей'!C217</f>
        <v>ТК7-ГВС</v>
      </c>
      <c r="D217" s="102" t="str">
        <f>'Участки тепловых сетей'!D217</f>
        <v xml:space="preserve">ул. Симанина, 12 </v>
      </c>
      <c r="E217" s="102">
        <f>IF('Участки тепловых сетей'!F217="Подземная канальная или подвальная",2,IF('Участки тепловых сетей'!F217="Подземная бесканальная",2,IF('Участки тепловых сетей'!F217="Надземная",1,0)))</f>
        <v>2</v>
      </c>
      <c r="F217" s="102">
        <f t="shared" si="32"/>
        <v>0.05</v>
      </c>
      <c r="G217" s="102">
        <f ca="1">IF(B217=0,0,(YEAR(TODAY())-'Участки тепловых сетей'!E217)*0.85)</f>
        <v>8.5</v>
      </c>
      <c r="H217" s="102">
        <f>IF(B217=0,0,'Участки тепловых сетей'!H217/1000)</f>
        <v>1.0999999999999999E-2</v>
      </c>
      <c r="I217" s="108">
        <f>IF(B217=0,0,'Участки тепловых сетей'!G217/1000)</f>
        <v>5.0999999999999997E-2</v>
      </c>
      <c r="J217" s="102">
        <f t="shared" si="33"/>
        <v>1.0999999999999999E-2</v>
      </c>
      <c r="K217" s="109">
        <f t="shared" ca="1" si="34"/>
        <v>1</v>
      </c>
      <c r="L217" s="109">
        <f t="shared" ca="1" si="35"/>
        <v>5.5000000000000003E-4</v>
      </c>
      <c r="M217" s="109">
        <f t="shared" ca="1" si="36"/>
        <v>0.05</v>
      </c>
      <c r="N217" s="108">
        <f t="shared" si="37"/>
        <v>4.6179906883704609</v>
      </c>
      <c r="O217" s="111">
        <f t="shared" si="38"/>
        <v>0.21654439505872358</v>
      </c>
      <c r="P217" s="111">
        <f>_xlfn.MAXIFS($R$4:$R$13,$B$4:$B$13,B217)</f>
        <v>0</v>
      </c>
      <c r="Q217" s="112">
        <f t="shared" ca="1" si="39"/>
        <v>0.99945015122227465</v>
      </c>
      <c r="R217" s="112">
        <f ca="1">IF(B216=0,0,IF(B217=B216,R216+L217/O217,L217/O217+1))</f>
        <v>112.31581518066577</v>
      </c>
    </row>
    <row r="218" spans="1:18" x14ac:dyDescent="0.25">
      <c r="A218" s="102">
        <v>215</v>
      </c>
      <c r="B218" s="102" t="str">
        <f>'Участки тепловых сетей'!B218</f>
        <v>Котельная №1 с. Дивеево</v>
      </c>
      <c r="C218" s="102" t="str">
        <f>'Участки тепловых сетей'!C218</f>
        <v>Т30</v>
      </c>
      <c r="D218" s="102" t="str">
        <f>'Участки тепловых сетей'!D218</f>
        <v xml:space="preserve">ГрОт-Мира, 1 </v>
      </c>
      <c r="E218" s="102">
        <f>IF('Участки тепловых сетей'!F218="Подземная канальная или подвальная",2,IF('Участки тепловых сетей'!F218="Подземная бесканальная",2,IF('Участки тепловых сетей'!F218="Надземная",1,0)))</f>
        <v>2</v>
      </c>
      <c r="F218" s="102">
        <f t="shared" si="32"/>
        <v>0.05</v>
      </c>
      <c r="G218" s="102">
        <f ca="1">IF(B218=0,0,(YEAR(TODAY())-'Участки тепловых сетей'!E218)*0.85)</f>
        <v>24.65</v>
      </c>
      <c r="H218" s="102">
        <f>IF(B218=0,0,'Участки тепловых сетей'!H218/1000)</f>
        <v>4.0000000000000001E-3</v>
      </c>
      <c r="I218" s="108">
        <f>IF(B218=0,0,'Участки тепловых сетей'!G218/1000)</f>
        <v>5.0999999999999997E-2</v>
      </c>
      <c r="J218" s="102">
        <f t="shared" si="33"/>
        <v>4.0000000000000001E-3</v>
      </c>
      <c r="K218" s="109">
        <f t="shared" ca="1" si="34"/>
        <v>1.7148966551938607</v>
      </c>
      <c r="L218" s="109">
        <f t="shared" ca="1" si="35"/>
        <v>3.8118745883655247E-4</v>
      </c>
      <c r="M218" s="109">
        <f t="shared" ca="1" si="36"/>
        <v>9.5296864709138118E-2</v>
      </c>
      <c r="N218" s="108">
        <f t="shared" si="37"/>
        <v>4.6190677314872932</v>
      </c>
      <c r="O218" s="111">
        <f t="shared" si="38"/>
        <v>0.21649390269451843</v>
      </c>
      <c r="P218" s="111">
        <f>_xlfn.MAXIFS($R$4:$R$13,$B$4:$B$13,B218)</f>
        <v>0</v>
      </c>
      <c r="Q218" s="112">
        <f t="shared" ca="1" si="39"/>
        <v>0.99961888518387243</v>
      </c>
      <c r="R218" s="112">
        <f ca="1">IF(B217=0,0,IF(B218=B217,R217+L218/O218,L218/O218+1))</f>
        <v>112.31757591135653</v>
      </c>
    </row>
    <row r="219" spans="1:18" x14ac:dyDescent="0.25">
      <c r="A219" s="102">
        <v>216</v>
      </c>
      <c r="B219" s="102" t="str">
        <f>'Участки тепловых сетей'!B219</f>
        <v>Котельная №1 с. Дивеево</v>
      </c>
      <c r="C219" s="102" t="str">
        <f>'Участки тепловых сетей'!C219</f>
        <v>ГрОт-Симанина, 5</v>
      </c>
      <c r="D219" s="102" t="str">
        <f>'Участки тепловых сетей'!D219</f>
        <v xml:space="preserve">ул. Симанина, 5 </v>
      </c>
      <c r="E219" s="102">
        <f>IF('Участки тепловых сетей'!F219="Подземная канальная или подвальная",2,IF('Участки тепловых сетей'!F219="Подземная бесканальная",2,IF('Участки тепловых сетей'!F219="Надземная",1,0)))</f>
        <v>2</v>
      </c>
      <c r="F219" s="102">
        <f t="shared" si="32"/>
        <v>0.05</v>
      </c>
      <c r="G219" s="102">
        <f ca="1">IF(B219=0,0,(YEAR(TODAY())-'Участки тепловых сетей'!E219)*0.85)</f>
        <v>9.35</v>
      </c>
      <c r="H219" s="102">
        <f>IF(B219=0,0,'Участки тепловых сетей'!H219/1000)</f>
        <v>5.0000000000000001E-3</v>
      </c>
      <c r="I219" s="108">
        <f>IF(B219=0,0,'Участки тепловых сетей'!G219/1000)</f>
        <v>5.0999999999999997E-2</v>
      </c>
      <c r="J219" s="102">
        <f t="shared" si="33"/>
        <v>5.0000000000000001E-3</v>
      </c>
      <c r="K219" s="109">
        <f t="shared" ca="1" si="34"/>
        <v>1</v>
      </c>
      <c r="L219" s="109">
        <f t="shared" ca="1" si="35"/>
        <v>2.5000000000000001E-4</v>
      </c>
      <c r="M219" s="109">
        <f t="shared" ca="1" si="36"/>
        <v>0.05</v>
      </c>
      <c r="N219" s="108">
        <f t="shared" si="37"/>
        <v>4.6189138681848885</v>
      </c>
      <c r="O219" s="111">
        <f t="shared" si="38"/>
        <v>0.21650111444770753</v>
      </c>
      <c r="P219" s="111">
        <f>_xlfn.MAXIFS($R$4:$R$13,$B$4:$B$13,B219)</f>
        <v>0</v>
      </c>
      <c r="Q219" s="112">
        <f t="shared" ca="1" si="39"/>
        <v>0.99975003124739603</v>
      </c>
      <c r="R219" s="112">
        <f ca="1">IF(B218=0,0,IF(B219=B218,R218+L219/O219,L219/O219+1))</f>
        <v>112.31873063982357</v>
      </c>
    </row>
    <row r="220" spans="1:18" x14ac:dyDescent="0.25">
      <c r="A220" s="102">
        <v>217</v>
      </c>
      <c r="B220" s="102" t="str">
        <f>'Участки тепловых сетей'!B220</f>
        <v>Котельная №1 с. Дивеево</v>
      </c>
      <c r="C220" s="102" t="str">
        <f>'Участки тепловых сетей'!C220</f>
        <v>ул. Симанина, 7</v>
      </c>
      <c r="D220" s="102" t="str">
        <f>'Участки тепловых сетей'!D220</f>
        <v xml:space="preserve">ГрОт-Симанина, 7 </v>
      </c>
      <c r="E220" s="102">
        <f>IF('Участки тепловых сетей'!F220="Подземная канальная или подвальная",2,IF('Участки тепловых сетей'!F220="Подземная бесканальная",2,IF('Участки тепловых сетей'!F220="Надземная",1,0)))</f>
        <v>2</v>
      </c>
      <c r="F220" s="102">
        <f t="shared" si="32"/>
        <v>0.05</v>
      </c>
      <c r="G220" s="102">
        <f ca="1">IF(B220=0,0,(YEAR(TODAY())-'Участки тепловых сетей'!E220)*0.85)</f>
        <v>10.199999999999999</v>
      </c>
      <c r="H220" s="102">
        <f>IF(B220=0,0,'Участки тепловых сетей'!H220/1000)</f>
        <v>5.0000000000000001E-3</v>
      </c>
      <c r="I220" s="108">
        <f>IF(B220=0,0,'Участки тепловых сетей'!G220/1000)</f>
        <v>5.0999999999999997E-2</v>
      </c>
      <c r="J220" s="102">
        <f t="shared" si="33"/>
        <v>5.0000000000000001E-3</v>
      </c>
      <c r="K220" s="109">
        <f t="shared" ca="1" si="34"/>
        <v>1</v>
      </c>
      <c r="L220" s="109">
        <f t="shared" ca="1" si="35"/>
        <v>2.5000000000000001E-4</v>
      </c>
      <c r="M220" s="109">
        <f t="shared" ca="1" si="36"/>
        <v>0.05</v>
      </c>
      <c r="N220" s="108">
        <f t="shared" si="37"/>
        <v>4.6189138681848885</v>
      </c>
      <c r="O220" s="111">
        <f t="shared" si="38"/>
        <v>0.21650111444770753</v>
      </c>
      <c r="P220" s="111">
        <f>_xlfn.MAXIFS($R$4:$R$13,$B$4:$B$13,B220)</f>
        <v>0</v>
      </c>
      <c r="Q220" s="112">
        <f t="shared" ca="1" si="39"/>
        <v>0.99975003124739603</v>
      </c>
      <c r="R220" s="112">
        <f ca="1">IF(B219=0,0,IF(B220=B219,R219+L220/O220,L220/O220+1))</f>
        <v>112.31988536829061</v>
      </c>
    </row>
    <row r="221" spans="1:18" x14ac:dyDescent="0.25">
      <c r="A221" s="102">
        <v>218</v>
      </c>
      <c r="B221" s="102" t="str">
        <f>'Участки тепловых сетей'!B221</f>
        <v>Котельная №1 с. Дивеево</v>
      </c>
      <c r="C221" s="102" t="str">
        <f>'Участки тепловых сетей'!C221</f>
        <v>ГрОт-Симанина, 8</v>
      </c>
      <c r="D221" s="102" t="str">
        <f>'Участки тепловых сетей'!D221</f>
        <v xml:space="preserve">ГрОт-Симанина, 8 </v>
      </c>
      <c r="E221" s="102">
        <f>IF('Участки тепловых сетей'!F221="Подземная канальная или подвальная",2,IF('Участки тепловых сетей'!F221="Подземная бесканальная",2,IF('Участки тепловых сетей'!F221="Надземная",1,0)))</f>
        <v>2</v>
      </c>
      <c r="F221" s="102">
        <f t="shared" si="32"/>
        <v>0.05</v>
      </c>
      <c r="G221" s="102">
        <f ca="1">IF(B221=0,0,(YEAR(TODAY())-'Участки тепловых сетей'!E221)*0.85)</f>
        <v>8.5</v>
      </c>
      <c r="H221" s="102">
        <f>IF(B221=0,0,'Участки тепловых сетей'!H221/1000)</f>
        <v>1.4E-2</v>
      </c>
      <c r="I221" s="108">
        <f>IF(B221=0,0,'Участки тепловых сетей'!G221/1000)</f>
        <v>5.0999999999999997E-2</v>
      </c>
      <c r="J221" s="102">
        <f t="shared" si="33"/>
        <v>1.4E-2</v>
      </c>
      <c r="K221" s="109">
        <f t="shared" ca="1" si="34"/>
        <v>1</v>
      </c>
      <c r="L221" s="109">
        <f t="shared" ca="1" si="35"/>
        <v>7.000000000000001E-4</v>
      </c>
      <c r="M221" s="109">
        <f t="shared" ca="1" si="36"/>
        <v>0.05</v>
      </c>
      <c r="N221" s="108">
        <f t="shared" si="37"/>
        <v>4.6175290984632484</v>
      </c>
      <c r="O221" s="111">
        <f t="shared" si="38"/>
        <v>0.21656604185403144</v>
      </c>
      <c r="P221" s="111">
        <f>_xlfn.MAXIFS($R$4:$R$13,$B$4:$B$13,B221)</f>
        <v>0</v>
      </c>
      <c r="Q221" s="112">
        <f t="shared" ca="1" si="39"/>
        <v>0.99930024494284331</v>
      </c>
      <c r="R221" s="112">
        <f ca="1">IF(B220=0,0,IF(B221=B220,R220+L221/O221,L221/O221+1))</f>
        <v>112.32311763865954</v>
      </c>
    </row>
    <row r="222" spans="1:18" x14ac:dyDescent="0.25">
      <c r="A222" s="102">
        <v>219</v>
      </c>
      <c r="B222" s="102" t="str">
        <f>'Участки тепловых сетей'!B222</f>
        <v>Котельная №1 с. Дивеево</v>
      </c>
      <c r="C222" s="102" t="str">
        <f>'Участки тепловых сетей'!C222</f>
        <v>ГрОт-Симанина, 8</v>
      </c>
      <c r="D222" s="102" t="str">
        <f>'Участки тепловых сетей'!D222</f>
        <v xml:space="preserve">ул. Симанина, 8 </v>
      </c>
      <c r="E222" s="102">
        <f>IF('Участки тепловых сетей'!F222="Подземная канальная или подвальная",2,IF('Участки тепловых сетей'!F222="Подземная бесканальная",2,IF('Участки тепловых сетей'!F222="Надземная",1,0)))</f>
        <v>2</v>
      </c>
      <c r="F222" s="102">
        <f t="shared" si="32"/>
        <v>0.05</v>
      </c>
      <c r="G222" s="102">
        <f ca="1">IF(B222=0,0,(YEAR(TODAY())-'Участки тепловых сетей'!E222)*0.85)</f>
        <v>8.5</v>
      </c>
      <c r="H222" s="102">
        <f>IF(B222=0,0,'Участки тепловых сетей'!H222/1000)</f>
        <v>5.0000000000000001E-3</v>
      </c>
      <c r="I222" s="108">
        <f>IF(B222=0,0,'Участки тепловых сетей'!G222/1000)</f>
        <v>5.0999999999999997E-2</v>
      </c>
      <c r="J222" s="102">
        <f t="shared" si="33"/>
        <v>5.0000000000000001E-3</v>
      </c>
      <c r="K222" s="109">
        <f t="shared" ca="1" si="34"/>
        <v>1</v>
      </c>
      <c r="L222" s="109">
        <f t="shared" ca="1" si="35"/>
        <v>2.5000000000000001E-4</v>
      </c>
      <c r="M222" s="109">
        <f t="shared" ca="1" si="36"/>
        <v>0.05</v>
      </c>
      <c r="N222" s="108">
        <f t="shared" si="37"/>
        <v>4.6189138681848885</v>
      </c>
      <c r="O222" s="111">
        <f t="shared" si="38"/>
        <v>0.21650111444770753</v>
      </c>
      <c r="P222" s="111">
        <f>_xlfn.MAXIFS($R$4:$R$13,$B$4:$B$13,B222)</f>
        <v>0</v>
      </c>
      <c r="Q222" s="112">
        <f t="shared" ca="1" si="39"/>
        <v>0.99975003124739603</v>
      </c>
      <c r="R222" s="112">
        <f ca="1">IF(B221=0,0,IF(B222=B221,R221+L222/O222,L222/O222+1))</f>
        <v>112.32427236712658</v>
      </c>
    </row>
    <row r="223" spans="1:18" x14ac:dyDescent="0.25">
      <c r="A223" s="102">
        <v>220</v>
      </c>
      <c r="B223" s="102" t="str">
        <f>'Участки тепловых сетей'!B223</f>
        <v>Котельная №1 с. Дивеево</v>
      </c>
      <c r="C223" s="102" t="str">
        <f>'Участки тепловых сетей'!C223</f>
        <v>Т31</v>
      </c>
      <c r="D223" s="102" t="str">
        <f>'Участки тепловых сетей'!D223</f>
        <v xml:space="preserve">ул. Мира, 1 </v>
      </c>
      <c r="E223" s="102">
        <f>IF('Участки тепловых сетей'!F223="Подземная канальная или подвальная",2,IF('Участки тепловых сетей'!F223="Подземная бесканальная",2,IF('Участки тепловых сетей'!F223="Надземная",1,0)))</f>
        <v>2</v>
      </c>
      <c r="F223" s="102">
        <f t="shared" si="32"/>
        <v>0.05</v>
      </c>
      <c r="G223" s="102">
        <f ca="1">IF(B223=0,0,(YEAR(TODAY())-'Участки тепловых сетей'!E223)*0.85)</f>
        <v>42.5</v>
      </c>
      <c r="H223" s="102">
        <f>IF(B223=0,0,'Участки тепловых сетей'!H223/1000)</f>
        <v>5.0000000000000001E-3</v>
      </c>
      <c r="I223" s="108">
        <f>IF(B223=0,0,'Участки тепловых сетей'!G223/1000)</f>
        <v>5.0999999999999997E-2</v>
      </c>
      <c r="J223" s="102">
        <f t="shared" si="33"/>
        <v>5.0000000000000001E-3</v>
      </c>
      <c r="K223" s="109">
        <f t="shared" ca="1" si="34"/>
        <v>4.1864487440636324</v>
      </c>
      <c r="L223" s="109">
        <f t="shared" ca="1" si="35"/>
        <v>2.5134434913109686E-2</v>
      </c>
      <c r="M223" s="109">
        <f t="shared" ca="1" si="36"/>
        <v>5.0268869826219369</v>
      </c>
      <c r="N223" s="108">
        <f t="shared" si="37"/>
        <v>4.6189138681848885</v>
      </c>
      <c r="O223" s="111">
        <f t="shared" si="38"/>
        <v>0.21650111444770753</v>
      </c>
      <c r="P223" s="111">
        <f>_xlfn.MAXIFS($R$4:$R$13,$B$4:$B$13,B223)</f>
        <v>0</v>
      </c>
      <c r="Q223" s="112">
        <f t="shared" ca="1" si="39"/>
        <v>0.97517880513792332</v>
      </c>
      <c r="R223" s="112">
        <f ca="1">IF(B222=0,0,IF(B223=B222,R222+L223/O223,L223/O223+1))</f>
        <v>112.44036615711573</v>
      </c>
    </row>
    <row r="224" spans="1:18" x14ac:dyDescent="0.25">
      <c r="A224" s="102">
        <v>221</v>
      </c>
      <c r="B224" s="102" t="str">
        <f>'Участки тепловых сетей'!B224</f>
        <v>Котельная №1 с. Дивеево</v>
      </c>
      <c r="C224" s="102" t="str">
        <f>'Участки тепловых сетей'!C224</f>
        <v>ГрОт-Симанина, 9</v>
      </c>
      <c r="D224" s="102" t="str">
        <f>'Участки тепловых сетей'!D224</f>
        <v xml:space="preserve">ул. Симанина, 9 </v>
      </c>
      <c r="E224" s="102">
        <f>IF('Участки тепловых сетей'!F224="Подземная канальная или подвальная",2,IF('Участки тепловых сетей'!F224="Подземная бесканальная",2,IF('Участки тепловых сетей'!F224="Надземная",1,0)))</f>
        <v>2</v>
      </c>
      <c r="F224" s="102">
        <f t="shared" si="32"/>
        <v>0.05</v>
      </c>
      <c r="G224" s="102">
        <f ca="1">IF(B224=0,0,(YEAR(TODAY())-'Участки тепловых сетей'!E224)*0.85)</f>
        <v>11.9</v>
      </c>
      <c r="H224" s="102">
        <f>IF(B224=0,0,'Участки тепловых сетей'!H224/1000)</f>
        <v>5.0000000000000001E-3</v>
      </c>
      <c r="I224" s="108">
        <f>IF(B224=0,0,'Участки тепловых сетей'!G224/1000)</f>
        <v>5.0999999999999997E-2</v>
      </c>
      <c r="J224" s="102">
        <f t="shared" si="33"/>
        <v>5.0000000000000001E-3</v>
      </c>
      <c r="K224" s="109">
        <f t="shared" ca="1" si="34"/>
        <v>1</v>
      </c>
      <c r="L224" s="109">
        <f t="shared" ca="1" si="35"/>
        <v>2.5000000000000001E-4</v>
      </c>
      <c r="M224" s="109">
        <f t="shared" ca="1" si="36"/>
        <v>0.05</v>
      </c>
      <c r="N224" s="108">
        <f t="shared" si="37"/>
        <v>4.6189138681848885</v>
      </c>
      <c r="O224" s="111">
        <f t="shared" si="38"/>
        <v>0.21650111444770753</v>
      </c>
      <c r="P224" s="111">
        <f>_xlfn.MAXIFS($R$4:$R$13,$B$4:$B$13,B224)</f>
        <v>0</v>
      </c>
      <c r="Q224" s="112">
        <f t="shared" ca="1" si="39"/>
        <v>0.99975003124739603</v>
      </c>
      <c r="R224" s="112">
        <f ca="1">IF(B223=0,0,IF(B224=B223,R223+L224/O224,L224/O224+1))</f>
        <v>112.44152088558278</v>
      </c>
    </row>
    <row r="225" spans="1:18" x14ac:dyDescent="0.25">
      <c r="A225" s="102">
        <v>222</v>
      </c>
      <c r="B225" s="102" t="str">
        <f>'Участки тепловых сетей'!B225</f>
        <v>Котельная №1 с. Дивеево</v>
      </c>
      <c r="C225" s="102" t="str">
        <f>'Участки тепловых сетей'!C225</f>
        <v>ГрОт-Симанина, 7</v>
      </c>
      <c r="D225" s="102" t="str">
        <f>'Участки тепловых сетей'!D225</f>
        <v xml:space="preserve">ул. Симанина, 7 </v>
      </c>
      <c r="E225" s="102">
        <f>IF('Участки тепловых сетей'!F225="Подземная канальная или подвальная",2,IF('Участки тепловых сетей'!F225="Подземная бесканальная",2,IF('Участки тепловых сетей'!F225="Надземная",1,0)))</f>
        <v>2</v>
      </c>
      <c r="F225" s="102">
        <f t="shared" si="32"/>
        <v>0.05</v>
      </c>
      <c r="G225" s="102">
        <f ca="1">IF(B225=0,0,(YEAR(TODAY())-'Участки тепловых сетей'!E225)*0.85)</f>
        <v>10.199999999999999</v>
      </c>
      <c r="H225" s="102">
        <f>IF(B225=0,0,'Участки тепловых сетей'!H225/1000)</f>
        <v>5.0000000000000001E-3</v>
      </c>
      <c r="I225" s="108">
        <f>IF(B225=0,0,'Участки тепловых сетей'!G225/1000)</f>
        <v>5.0999999999999997E-2</v>
      </c>
      <c r="J225" s="102">
        <f t="shared" si="33"/>
        <v>5.0000000000000001E-3</v>
      </c>
      <c r="K225" s="109">
        <f t="shared" ca="1" si="34"/>
        <v>1</v>
      </c>
      <c r="L225" s="109">
        <f t="shared" ca="1" si="35"/>
        <v>2.5000000000000001E-4</v>
      </c>
      <c r="M225" s="109">
        <f t="shared" ca="1" si="36"/>
        <v>0.05</v>
      </c>
      <c r="N225" s="108">
        <f t="shared" si="37"/>
        <v>4.6189138681848885</v>
      </c>
      <c r="O225" s="111">
        <f t="shared" si="38"/>
        <v>0.21650111444770753</v>
      </c>
      <c r="P225" s="111">
        <f>_xlfn.MAXIFS($R$4:$R$13,$B$4:$B$13,B225)</f>
        <v>0</v>
      </c>
      <c r="Q225" s="112">
        <f t="shared" ca="1" si="39"/>
        <v>0.99975003124739603</v>
      </c>
      <c r="R225" s="112">
        <f ca="1">IF(B224=0,0,IF(B225=B224,R224+L225/O225,L225/O225+1))</f>
        <v>112.44267561404982</v>
      </c>
    </row>
    <row r="226" spans="1:18" x14ac:dyDescent="0.25">
      <c r="A226" s="102">
        <v>223</v>
      </c>
      <c r="B226" s="102" t="str">
        <f>'Участки тепловых сетей'!B226</f>
        <v>Котельная №1 с. Дивеево</v>
      </c>
      <c r="C226" s="102" t="str">
        <f>'Участки тепловых сетей'!C226</f>
        <v>ГрОт-Симанина, 5</v>
      </c>
      <c r="D226" s="102" t="str">
        <f>'Участки тепловых сетей'!D226</f>
        <v xml:space="preserve">ул. Симанина, 5 </v>
      </c>
      <c r="E226" s="102">
        <f>IF('Участки тепловых сетей'!F226="Подземная канальная или подвальная",2,IF('Участки тепловых сетей'!F226="Подземная бесканальная",2,IF('Участки тепловых сетей'!F226="Надземная",1,0)))</f>
        <v>2</v>
      </c>
      <c r="F226" s="102">
        <f t="shared" si="32"/>
        <v>0.05</v>
      </c>
      <c r="G226" s="102">
        <f ca="1">IF(B226=0,0,(YEAR(TODAY())-'Участки тепловых сетей'!E226)*0.85)</f>
        <v>9.35</v>
      </c>
      <c r="H226" s="102">
        <f>IF(B226=0,0,'Участки тепловых сетей'!H226/1000)</f>
        <v>5.0000000000000001E-3</v>
      </c>
      <c r="I226" s="108">
        <f>IF(B226=0,0,'Участки тепловых сетей'!G226/1000)</f>
        <v>5.0999999999999997E-2</v>
      </c>
      <c r="J226" s="102">
        <f t="shared" si="33"/>
        <v>5.0000000000000001E-3</v>
      </c>
      <c r="K226" s="109">
        <f t="shared" ca="1" si="34"/>
        <v>1</v>
      </c>
      <c r="L226" s="109">
        <f t="shared" ca="1" si="35"/>
        <v>2.5000000000000001E-4</v>
      </c>
      <c r="M226" s="109">
        <f t="shared" ca="1" si="36"/>
        <v>0.05</v>
      </c>
      <c r="N226" s="108">
        <f t="shared" si="37"/>
        <v>4.6189138681848885</v>
      </c>
      <c r="O226" s="111">
        <f t="shared" si="38"/>
        <v>0.21650111444770753</v>
      </c>
      <c r="P226" s="111">
        <f>_xlfn.MAXIFS($R$4:$R$13,$B$4:$B$13,B226)</f>
        <v>0</v>
      </c>
      <c r="Q226" s="112">
        <f t="shared" ca="1" si="39"/>
        <v>0.99975003124739603</v>
      </c>
      <c r="R226" s="112">
        <f ca="1">IF(B225=0,0,IF(B226=B225,R225+L226/O226,L226/O226+1))</f>
        <v>112.44383034251686</v>
      </c>
    </row>
    <row r="227" spans="1:18" x14ac:dyDescent="0.25">
      <c r="A227" s="102">
        <v>224</v>
      </c>
      <c r="B227" s="102" t="str">
        <f>'Участки тепловых сетей'!B227</f>
        <v>Котельная №1 с. Дивеево</v>
      </c>
      <c r="C227" s="102" t="str">
        <f>'Участки тепловых сетей'!C227</f>
        <v>ГрОт-Симанина, 9</v>
      </c>
      <c r="D227" s="102" t="str">
        <f>'Участки тепловых сетей'!D227</f>
        <v xml:space="preserve">ул. Симанина, 9 </v>
      </c>
      <c r="E227" s="102">
        <f>IF('Участки тепловых сетей'!F227="Подземная канальная или подвальная",2,IF('Участки тепловых сетей'!F227="Подземная бесканальная",2,IF('Участки тепловых сетей'!F227="Надземная",1,0)))</f>
        <v>2</v>
      </c>
      <c r="F227" s="102">
        <f t="shared" si="32"/>
        <v>0.05</v>
      </c>
      <c r="G227" s="102">
        <f ca="1">IF(B227=0,0,(YEAR(TODAY())-'Участки тепловых сетей'!E227)*0.85)</f>
        <v>11.9</v>
      </c>
      <c r="H227" s="102">
        <f>IF(B227=0,0,'Участки тепловых сетей'!H227/1000)</f>
        <v>5.0000000000000001E-3</v>
      </c>
      <c r="I227" s="108">
        <f>IF(B227=0,0,'Участки тепловых сетей'!G227/1000)</f>
        <v>5.0999999999999997E-2</v>
      </c>
      <c r="J227" s="102">
        <f t="shared" si="33"/>
        <v>5.0000000000000001E-3</v>
      </c>
      <c r="K227" s="109">
        <f t="shared" ca="1" si="34"/>
        <v>1</v>
      </c>
      <c r="L227" s="109">
        <f t="shared" ca="1" si="35"/>
        <v>2.5000000000000001E-4</v>
      </c>
      <c r="M227" s="109">
        <f t="shared" ca="1" si="36"/>
        <v>0.05</v>
      </c>
      <c r="N227" s="108">
        <f t="shared" si="37"/>
        <v>4.6189138681848885</v>
      </c>
      <c r="O227" s="111">
        <f t="shared" si="38"/>
        <v>0.21650111444770753</v>
      </c>
      <c r="P227" s="111">
        <f>_xlfn.MAXIFS($R$4:$R$13,$B$4:$B$13,B227)</f>
        <v>0</v>
      </c>
      <c r="Q227" s="112">
        <f t="shared" ca="1" si="39"/>
        <v>0.99975003124739603</v>
      </c>
      <c r="R227" s="112">
        <f ca="1">IF(B226=0,0,IF(B227=B226,R226+L227/O227,L227/O227+1))</f>
        <v>112.4449850709839</v>
      </c>
    </row>
    <row r="228" spans="1:18" x14ac:dyDescent="0.25">
      <c r="A228" s="102">
        <v>225</v>
      </c>
      <c r="B228" s="102" t="str">
        <f>'Участки тепловых сетей'!B228</f>
        <v>Котельная №1 с. Дивеево</v>
      </c>
      <c r="C228" s="102" t="str">
        <f>'Участки тепловых сетей'!C228</f>
        <v>ГрОт-Симанина, 8</v>
      </c>
      <c r="D228" s="102" t="str">
        <f>'Участки тепловых сетей'!D228</f>
        <v xml:space="preserve">ул. Симанина, 8 </v>
      </c>
      <c r="E228" s="102">
        <f>IF('Участки тепловых сетей'!F228="Подземная канальная или подвальная",2,IF('Участки тепловых сетей'!F228="Подземная бесканальная",2,IF('Участки тепловых сетей'!F228="Надземная",1,0)))</f>
        <v>2</v>
      </c>
      <c r="F228" s="102">
        <f t="shared" si="32"/>
        <v>0.05</v>
      </c>
      <c r="G228" s="102">
        <f ca="1">IF(B228=0,0,(YEAR(TODAY())-'Участки тепловых сетей'!E228)*0.85)</f>
        <v>8.5</v>
      </c>
      <c r="H228" s="102">
        <f>IF(B228=0,0,'Участки тепловых сетей'!H228/1000)</f>
        <v>5.0000000000000001E-3</v>
      </c>
      <c r="I228" s="108">
        <f>IF(B228=0,0,'Участки тепловых сетей'!G228/1000)</f>
        <v>5.0999999999999997E-2</v>
      </c>
      <c r="J228" s="102">
        <f t="shared" si="33"/>
        <v>5.0000000000000001E-3</v>
      </c>
      <c r="K228" s="109">
        <f t="shared" ca="1" si="34"/>
        <v>1</v>
      </c>
      <c r="L228" s="109">
        <f t="shared" ca="1" si="35"/>
        <v>2.5000000000000001E-4</v>
      </c>
      <c r="M228" s="109">
        <f t="shared" ca="1" si="36"/>
        <v>0.05</v>
      </c>
      <c r="N228" s="108">
        <f t="shared" si="37"/>
        <v>4.6189138681848885</v>
      </c>
      <c r="O228" s="111">
        <f t="shared" si="38"/>
        <v>0.21650111444770753</v>
      </c>
      <c r="P228" s="111">
        <f>_xlfn.MAXIFS($R$4:$R$13,$B$4:$B$13,B228)</f>
        <v>0</v>
      </c>
      <c r="Q228" s="112">
        <f t="shared" ca="1" si="39"/>
        <v>0.99975003124739603</v>
      </c>
      <c r="R228" s="112">
        <f ca="1">IF(B227=0,0,IF(B228=B227,R227+L228/O228,L228/O228+1))</f>
        <v>112.44613979945095</v>
      </c>
    </row>
    <row r="229" spans="1:18" x14ac:dyDescent="0.25">
      <c r="A229" s="102">
        <v>226</v>
      </c>
      <c r="B229" s="102" t="str">
        <f>'Участки тепловых сетей'!B229</f>
        <v>Котельная №1 с. Дивеево</v>
      </c>
      <c r="C229" s="102" t="str">
        <f>'Участки тепловых сетей'!C229</f>
        <v>ГрОт-Симанина, 8</v>
      </c>
      <c r="D229" s="102" t="str">
        <f>'Участки тепловых сетей'!D229</f>
        <v xml:space="preserve">ГрОт-Симанина, 8 </v>
      </c>
      <c r="E229" s="102">
        <f>IF('Участки тепловых сетей'!F229="Подземная канальная или подвальная",2,IF('Участки тепловых сетей'!F229="Подземная бесканальная",2,IF('Участки тепловых сетей'!F229="Надземная",1,0)))</f>
        <v>2</v>
      </c>
      <c r="F229" s="102">
        <f t="shared" si="32"/>
        <v>0.05</v>
      </c>
      <c r="G229" s="102">
        <f ca="1">IF(B229=0,0,(YEAR(TODAY())-'Участки тепловых сетей'!E229)*0.85)</f>
        <v>8.5</v>
      </c>
      <c r="H229" s="102">
        <f>IF(B229=0,0,'Участки тепловых сетей'!H229/1000)</f>
        <v>1.4E-2</v>
      </c>
      <c r="I229" s="108">
        <f>IF(B229=0,0,'Участки тепловых сетей'!G229/1000)</f>
        <v>5.0999999999999997E-2</v>
      </c>
      <c r="J229" s="102">
        <f t="shared" si="33"/>
        <v>1.4E-2</v>
      </c>
      <c r="K229" s="109">
        <f t="shared" ca="1" si="34"/>
        <v>1</v>
      </c>
      <c r="L229" s="109">
        <f t="shared" ca="1" si="35"/>
        <v>7.000000000000001E-4</v>
      </c>
      <c r="M229" s="109">
        <f t="shared" ca="1" si="36"/>
        <v>0.05</v>
      </c>
      <c r="N229" s="108">
        <f t="shared" si="37"/>
        <v>4.6175290984632484</v>
      </c>
      <c r="O229" s="111">
        <f t="shared" si="38"/>
        <v>0.21656604185403144</v>
      </c>
      <c r="P229" s="111">
        <f>_xlfn.MAXIFS($R$4:$R$13,$B$4:$B$13,B229)</f>
        <v>0</v>
      </c>
      <c r="Q229" s="112">
        <f t="shared" ca="1" si="39"/>
        <v>0.99930024494284331</v>
      </c>
      <c r="R229" s="112">
        <f ca="1">IF(B228=0,0,IF(B229=B228,R228+L229/O229,L229/O229+1))</f>
        <v>112.44937206981987</v>
      </c>
    </row>
    <row r="230" spans="1:18" x14ac:dyDescent="0.25">
      <c r="A230" s="102">
        <v>227</v>
      </c>
      <c r="B230" s="102" t="str">
        <f>'Участки тепловых сетей'!B230</f>
        <v>Котельная №1 с. Дивеево</v>
      </c>
      <c r="C230" s="102" t="str">
        <f>'Участки тепловых сетей'!C230</f>
        <v>ГрОт-Симанина, 9</v>
      </c>
      <c r="D230" s="102" t="str">
        <f>'Участки тепловых сетей'!D230</f>
        <v xml:space="preserve">ГрОт-Симанина, 9 </v>
      </c>
      <c r="E230" s="102">
        <f>IF('Участки тепловых сетей'!F230="Подземная канальная или подвальная",2,IF('Участки тепловых сетей'!F230="Подземная бесканальная",2,IF('Участки тепловых сетей'!F230="Надземная",1,0)))</f>
        <v>2</v>
      </c>
      <c r="F230" s="102">
        <f t="shared" si="32"/>
        <v>0.05</v>
      </c>
      <c r="G230" s="102">
        <f ca="1">IF(B230=0,0,(YEAR(TODAY())-'Участки тепловых сетей'!E230)*0.85)</f>
        <v>12.75</v>
      </c>
      <c r="H230" s="102">
        <f>IF(B230=0,0,'Участки тепловых сетей'!H230/1000)</f>
        <v>1.4E-2</v>
      </c>
      <c r="I230" s="108">
        <f>IF(B230=0,0,'Участки тепловых сетей'!G230/1000)</f>
        <v>5.0999999999999997E-2</v>
      </c>
      <c r="J230" s="102">
        <f t="shared" si="33"/>
        <v>1.4E-2</v>
      </c>
      <c r="K230" s="109">
        <f t="shared" ca="1" si="34"/>
        <v>1</v>
      </c>
      <c r="L230" s="109">
        <f t="shared" ca="1" si="35"/>
        <v>7.000000000000001E-4</v>
      </c>
      <c r="M230" s="109">
        <f t="shared" ca="1" si="36"/>
        <v>0.05</v>
      </c>
      <c r="N230" s="108">
        <f t="shared" si="37"/>
        <v>4.6175290984632484</v>
      </c>
      <c r="O230" s="111">
        <f t="shared" si="38"/>
        <v>0.21656604185403144</v>
      </c>
      <c r="P230" s="111">
        <f>_xlfn.MAXIFS($R$4:$R$13,$B$4:$B$13,B230)</f>
        <v>0</v>
      </c>
      <c r="Q230" s="112">
        <f t="shared" ca="1" si="39"/>
        <v>0.99930024494284331</v>
      </c>
      <c r="R230" s="112">
        <f ca="1">IF(B229=0,0,IF(B230=B229,R229+L230/O230,L230/O230+1))</f>
        <v>112.4526043401888</v>
      </c>
    </row>
    <row r="231" spans="1:18" x14ac:dyDescent="0.25">
      <c r="A231" s="102">
        <v>228</v>
      </c>
      <c r="B231" s="102" t="str">
        <f>'Участки тепловых сетей'!B231</f>
        <v>Котельная №1 с. Дивеево</v>
      </c>
      <c r="C231" s="102" t="str">
        <f>'Участки тепловых сетей'!C231</f>
        <v>ГрОт-Симанина, 9</v>
      </c>
      <c r="D231" s="102" t="str">
        <f>'Участки тепловых сетей'!D231</f>
        <v xml:space="preserve">ГрОт-Симанина, 9 </v>
      </c>
      <c r="E231" s="102">
        <f>IF('Участки тепловых сетей'!F231="Подземная канальная или подвальная",2,IF('Участки тепловых сетей'!F231="Подземная бесканальная",2,IF('Участки тепловых сетей'!F231="Надземная",1,0)))</f>
        <v>2</v>
      </c>
      <c r="F231" s="102">
        <f t="shared" si="32"/>
        <v>0.05</v>
      </c>
      <c r="G231" s="102">
        <f ca="1">IF(B231=0,0,(YEAR(TODAY())-'Участки тепловых сетей'!E231)*0.85)</f>
        <v>12.75</v>
      </c>
      <c r="H231" s="102">
        <f>IF(B231=0,0,'Участки тепловых сетей'!H231/1000)</f>
        <v>1.4E-2</v>
      </c>
      <c r="I231" s="108">
        <f>IF(B231=0,0,'Участки тепловых сетей'!G231/1000)</f>
        <v>5.0999999999999997E-2</v>
      </c>
      <c r="J231" s="102">
        <f t="shared" si="33"/>
        <v>1.4E-2</v>
      </c>
      <c r="K231" s="109">
        <f t="shared" ca="1" si="34"/>
        <v>1</v>
      </c>
      <c r="L231" s="109">
        <f t="shared" ca="1" si="35"/>
        <v>7.000000000000001E-4</v>
      </c>
      <c r="M231" s="109">
        <f t="shared" ca="1" si="36"/>
        <v>0.05</v>
      </c>
      <c r="N231" s="108">
        <f t="shared" si="37"/>
        <v>4.6175290984632484</v>
      </c>
      <c r="O231" s="111">
        <f t="shared" si="38"/>
        <v>0.21656604185403144</v>
      </c>
      <c r="P231" s="111">
        <f>_xlfn.MAXIFS($R$4:$R$13,$B$4:$B$13,B231)</f>
        <v>0</v>
      </c>
      <c r="Q231" s="112">
        <f t="shared" ca="1" si="39"/>
        <v>0.99930024494284331</v>
      </c>
      <c r="R231" s="112">
        <f ca="1">IF(B230=0,0,IF(B231=B230,R230+L231/O231,L231/O231+1))</f>
        <v>112.45583661055772</v>
      </c>
    </row>
    <row r="232" spans="1:18" x14ac:dyDescent="0.25">
      <c r="A232" s="102">
        <v>229</v>
      </c>
      <c r="B232" s="102" t="str">
        <f>'Участки тепловых сетей'!B232</f>
        <v>Котельная №1 с. Дивеево</v>
      </c>
      <c r="C232" s="102" t="str">
        <f>'Участки тепловых сетей'!C232</f>
        <v>ГрОт-Симанина, 5</v>
      </c>
      <c r="D232" s="102" t="str">
        <f>'Участки тепловых сетей'!D232</f>
        <v xml:space="preserve">ГрОт-Симанина, 5 </v>
      </c>
      <c r="E232" s="102">
        <f>IF('Участки тепловых сетей'!F232="Подземная канальная или подвальная",2,IF('Участки тепловых сетей'!F232="Подземная бесканальная",2,IF('Участки тепловых сетей'!F232="Надземная",1,0)))</f>
        <v>2</v>
      </c>
      <c r="F232" s="102">
        <f t="shared" si="32"/>
        <v>0.05</v>
      </c>
      <c r="G232" s="102">
        <f ca="1">IF(B232=0,0,(YEAR(TODAY())-'Участки тепловых сетей'!E232)*0.85)</f>
        <v>9.35</v>
      </c>
      <c r="H232" s="102">
        <f>IF(B232=0,0,'Участки тепловых сетей'!H232/1000)</f>
        <v>1.4E-2</v>
      </c>
      <c r="I232" s="108">
        <f>IF(B232=0,0,'Участки тепловых сетей'!G232/1000)</f>
        <v>5.0999999999999997E-2</v>
      </c>
      <c r="J232" s="102">
        <f t="shared" si="33"/>
        <v>1.4E-2</v>
      </c>
      <c r="K232" s="109">
        <f t="shared" ca="1" si="34"/>
        <v>1</v>
      </c>
      <c r="L232" s="109">
        <f t="shared" ca="1" si="35"/>
        <v>7.000000000000001E-4</v>
      </c>
      <c r="M232" s="109">
        <f t="shared" ca="1" si="36"/>
        <v>0.05</v>
      </c>
      <c r="N232" s="108">
        <f t="shared" si="37"/>
        <v>4.6175290984632484</v>
      </c>
      <c r="O232" s="111">
        <f t="shared" si="38"/>
        <v>0.21656604185403144</v>
      </c>
      <c r="P232" s="111">
        <f>_xlfn.MAXIFS($R$4:$R$13,$B$4:$B$13,B232)</f>
        <v>0</v>
      </c>
      <c r="Q232" s="112">
        <f t="shared" ca="1" si="39"/>
        <v>0.99930024494284331</v>
      </c>
      <c r="R232" s="112">
        <f ca="1">IF(B231=0,0,IF(B232=B231,R231+L232/O232,L232/O232+1))</f>
        <v>112.45906888092665</v>
      </c>
    </row>
    <row r="233" spans="1:18" x14ac:dyDescent="0.25">
      <c r="A233" s="102">
        <v>230</v>
      </c>
      <c r="B233" s="102" t="str">
        <f>'Участки тепловых сетей'!B233</f>
        <v>Котельная №1 с. Дивеево</v>
      </c>
      <c r="C233" s="102" t="str">
        <f>'Участки тепловых сетей'!C233</f>
        <v>ГрОт-Симанина, 5</v>
      </c>
      <c r="D233" s="102" t="str">
        <f>'Участки тепловых сетей'!D233</f>
        <v xml:space="preserve">ГрОт-Симанина, 5 </v>
      </c>
      <c r="E233" s="102">
        <f>IF('Участки тепловых сетей'!F233="Подземная канальная или подвальная",2,IF('Участки тепловых сетей'!F233="Подземная бесканальная",2,IF('Участки тепловых сетей'!F233="Надземная",1,0)))</f>
        <v>2</v>
      </c>
      <c r="F233" s="102">
        <f t="shared" si="32"/>
        <v>0.05</v>
      </c>
      <c r="G233" s="102">
        <f ca="1">IF(B233=0,0,(YEAR(TODAY())-'Участки тепловых сетей'!E233)*0.85)</f>
        <v>9.35</v>
      </c>
      <c r="H233" s="102">
        <f>IF(B233=0,0,'Участки тепловых сетей'!H233/1000)</f>
        <v>1.4E-2</v>
      </c>
      <c r="I233" s="108">
        <f>IF(B233=0,0,'Участки тепловых сетей'!G233/1000)</f>
        <v>5.0999999999999997E-2</v>
      </c>
      <c r="J233" s="102">
        <f t="shared" si="33"/>
        <v>1.4E-2</v>
      </c>
      <c r="K233" s="109">
        <f t="shared" ca="1" si="34"/>
        <v>1</v>
      </c>
      <c r="L233" s="109">
        <f t="shared" ca="1" si="35"/>
        <v>7.000000000000001E-4</v>
      </c>
      <c r="M233" s="109">
        <f t="shared" ca="1" si="36"/>
        <v>0.05</v>
      </c>
      <c r="N233" s="108">
        <f t="shared" si="37"/>
        <v>4.6175290984632484</v>
      </c>
      <c r="O233" s="111">
        <f t="shared" si="38"/>
        <v>0.21656604185403144</v>
      </c>
      <c r="P233" s="111">
        <f>_xlfn.MAXIFS($R$4:$R$13,$B$4:$B$13,B233)</f>
        <v>0</v>
      </c>
      <c r="Q233" s="112">
        <f t="shared" ca="1" si="39"/>
        <v>0.99930024494284331</v>
      </c>
      <c r="R233" s="112">
        <f ca="1">IF(B232=0,0,IF(B233=B232,R232+L233/O233,L233/O233+1))</f>
        <v>112.46230115129558</v>
      </c>
    </row>
    <row r="234" spans="1:18" x14ac:dyDescent="0.25">
      <c r="A234" s="102">
        <v>231</v>
      </c>
      <c r="B234" s="102" t="str">
        <f>'Участки тепловых сетей'!B234</f>
        <v>Котельная №1 с. Дивеево</v>
      </c>
      <c r="C234" s="102" t="str">
        <f>'Участки тепловых сетей'!C234</f>
        <v>Т31</v>
      </c>
      <c r="D234" s="102" t="str">
        <f>'Участки тепловых сетей'!D234</f>
        <v xml:space="preserve">ГрОт-Мира, 1 </v>
      </c>
      <c r="E234" s="102">
        <f>IF('Участки тепловых сетей'!F234="Подземная канальная или подвальная",2,IF('Участки тепловых сетей'!F234="Подземная бесканальная",2,IF('Участки тепловых сетей'!F234="Надземная",1,0)))</f>
        <v>2</v>
      </c>
      <c r="F234" s="102">
        <f t="shared" si="32"/>
        <v>0.05</v>
      </c>
      <c r="G234" s="102">
        <f ca="1">IF(B234=0,0,(YEAR(TODAY())-'Участки тепловых сетей'!E234)*0.85)</f>
        <v>25.5</v>
      </c>
      <c r="H234" s="102">
        <f>IF(B234=0,0,'Участки тепловых сетей'!H234/1000)</f>
        <v>4.2000000000000003E-2</v>
      </c>
      <c r="I234" s="108">
        <f>IF(B234=0,0,'Участки тепловых сетей'!G234/1000)</f>
        <v>5.0999999999999997E-2</v>
      </c>
      <c r="J234" s="102">
        <f t="shared" si="33"/>
        <v>4.2000000000000003E-2</v>
      </c>
      <c r="K234" s="109">
        <f t="shared" ca="1" si="34"/>
        <v>1.7893507050507895</v>
      </c>
      <c r="L234" s="109">
        <f t="shared" ca="1" si="35"/>
        <v>4.3966518047393868E-3</v>
      </c>
      <c r="M234" s="109">
        <f t="shared" ca="1" si="36"/>
        <v>0.10468218582712825</v>
      </c>
      <c r="N234" s="108">
        <f t="shared" si="37"/>
        <v>4.6132209259959218</v>
      </c>
      <c r="O234" s="111">
        <f t="shared" si="38"/>
        <v>0.21676828750275293</v>
      </c>
      <c r="P234" s="111">
        <f>_xlfn.MAXIFS($R$4:$R$13,$B$4:$B$13,B234)</f>
        <v>0</v>
      </c>
      <c r="Q234" s="112">
        <f t="shared" ca="1" si="39"/>
        <v>0.99561299931941516</v>
      </c>
      <c r="R234" s="112">
        <f ca="1">IF(B233=0,0,IF(B234=B233,R233+L234/O234,L234/O234+1))</f>
        <v>112.48258387740552</v>
      </c>
    </row>
    <row r="235" spans="1:18" x14ac:dyDescent="0.25">
      <c r="A235" s="102">
        <v>232</v>
      </c>
      <c r="B235" s="102" t="str">
        <f>'Участки тепловых сетей'!B235</f>
        <v>Котельная №1 с. Дивеево</v>
      </c>
      <c r="C235" s="102" t="str">
        <f>'Участки тепловых сетей'!C235</f>
        <v>Т68</v>
      </c>
      <c r="D235" s="102" t="str">
        <f>'Участки тепловых сетей'!D235</f>
        <v xml:space="preserve">ул. Космонавтов, 10 </v>
      </c>
      <c r="E235" s="102">
        <f>IF('Участки тепловых сетей'!F235="Подземная канальная или подвальная",2,IF('Участки тепловых сетей'!F235="Подземная бесканальная",2,IF('Участки тепловых сетей'!F235="Надземная",1,0)))</f>
        <v>2</v>
      </c>
      <c r="F235" s="102">
        <f t="shared" si="32"/>
        <v>0.05</v>
      </c>
      <c r="G235" s="102">
        <f ca="1">IF(B235=0,0,(YEAR(TODAY())-'Участки тепловых сетей'!E235)*0.85)</f>
        <v>42.5</v>
      </c>
      <c r="H235" s="102">
        <f>IF(B235=0,0,'Участки тепловых сетей'!H235/1000)</f>
        <v>1.2E-2</v>
      </c>
      <c r="I235" s="108">
        <f>IF(B235=0,0,'Участки тепловых сетей'!G235/1000)</f>
        <v>0.04</v>
      </c>
      <c r="J235" s="102">
        <f t="shared" si="33"/>
        <v>1.2E-2</v>
      </c>
      <c r="K235" s="109">
        <f t="shared" ca="1" si="34"/>
        <v>4.1864487440636324</v>
      </c>
      <c r="L235" s="109">
        <f t="shared" ca="1" si="35"/>
        <v>6.0322643791463244E-2</v>
      </c>
      <c r="M235" s="109">
        <f t="shared" ca="1" si="36"/>
        <v>5.0268869826219369</v>
      </c>
      <c r="N235" s="108">
        <f t="shared" si="37"/>
        <v>4.1859514566174134</v>
      </c>
      <c r="O235" s="111">
        <f t="shared" si="38"/>
        <v>0.23889431360202174</v>
      </c>
      <c r="P235" s="111">
        <f>_xlfn.MAXIFS($R$4:$R$13,$B$4:$B$13,B235)</f>
        <v>0</v>
      </c>
      <c r="Q235" s="112">
        <f t="shared" ca="1" si="39"/>
        <v>0.94146072811757675</v>
      </c>
      <c r="R235" s="112">
        <f ca="1">IF(B234=0,0,IF(B235=B234,R234+L235/O235,L235/O235+1))</f>
        <v>112.7350915360514</v>
      </c>
    </row>
    <row r="236" spans="1:18" x14ac:dyDescent="0.25">
      <c r="A236" s="102">
        <v>233</v>
      </c>
      <c r="B236" s="102" t="str">
        <f>'Участки тепловых сетей'!B236</f>
        <v>Котельная №1 с. Дивеево</v>
      </c>
      <c r="C236" s="102" t="str">
        <f>'Участки тепловых сетей'!C236</f>
        <v>Т67</v>
      </c>
      <c r="D236" s="102" t="str">
        <f>'Участки тепловых сетей'!D236</f>
        <v xml:space="preserve">ул. Космонавтов, 12 </v>
      </c>
      <c r="E236" s="102">
        <f>IF('Участки тепловых сетей'!F236="Подземная канальная или подвальная",2,IF('Участки тепловых сетей'!F236="Подземная бесканальная",2,IF('Участки тепловых сетей'!F236="Надземная",1,0)))</f>
        <v>2</v>
      </c>
      <c r="F236" s="102">
        <f t="shared" si="32"/>
        <v>0.05</v>
      </c>
      <c r="G236" s="102">
        <f ca="1">IF(B236=0,0,(YEAR(TODAY())-'Участки тепловых сетей'!E236)*0.85)</f>
        <v>42.5</v>
      </c>
      <c r="H236" s="102">
        <f>IF(B236=0,0,'Участки тепловых сетей'!H236/1000)</f>
        <v>1.2E-2</v>
      </c>
      <c r="I236" s="108">
        <f>IF(B236=0,0,'Участки тепловых сетей'!G236/1000)</f>
        <v>0.04</v>
      </c>
      <c r="J236" s="102">
        <f t="shared" si="33"/>
        <v>1.2E-2</v>
      </c>
      <c r="K236" s="109">
        <f t="shared" ca="1" si="34"/>
        <v>4.1864487440636324</v>
      </c>
      <c r="L236" s="109">
        <f t="shared" ca="1" si="35"/>
        <v>6.0322643791463244E-2</v>
      </c>
      <c r="M236" s="109">
        <f t="shared" ca="1" si="36"/>
        <v>5.0268869826219369</v>
      </c>
      <c r="N236" s="108">
        <f t="shared" si="37"/>
        <v>4.1859514566174134</v>
      </c>
      <c r="O236" s="111">
        <f t="shared" si="38"/>
        <v>0.23889431360202174</v>
      </c>
      <c r="P236" s="111">
        <f>_xlfn.MAXIFS($R$4:$R$13,$B$4:$B$13,B236)</f>
        <v>0</v>
      </c>
      <c r="Q236" s="112">
        <f t="shared" ca="1" si="39"/>
        <v>0.94146072811757675</v>
      </c>
      <c r="R236" s="112">
        <f ca="1">IF(B235=0,0,IF(B236=B235,R235+L236/O236,L236/O236+1))</f>
        <v>112.98759919469728</v>
      </c>
    </row>
    <row r="237" spans="1:18" x14ac:dyDescent="0.25">
      <c r="A237" s="102">
        <v>234</v>
      </c>
      <c r="B237" s="102" t="str">
        <f>'Участки тепловых сетей'!B237</f>
        <v>Котельная №1 с. Дивеево</v>
      </c>
      <c r="C237" s="102" t="str">
        <f>'Участки тепловых сетей'!C237</f>
        <v>Т66</v>
      </c>
      <c r="D237" s="102" t="str">
        <f>'Участки тепловых сетей'!D237</f>
        <v xml:space="preserve">ул. Космонавтов, 14 </v>
      </c>
      <c r="E237" s="102">
        <f>IF('Участки тепловых сетей'!F237="Подземная канальная или подвальная",2,IF('Участки тепловых сетей'!F237="Подземная бесканальная",2,IF('Участки тепловых сетей'!F237="Надземная",1,0)))</f>
        <v>2</v>
      </c>
      <c r="F237" s="102">
        <f t="shared" si="32"/>
        <v>0.05</v>
      </c>
      <c r="G237" s="102">
        <f ca="1">IF(B237=0,0,(YEAR(TODAY())-'Участки тепловых сетей'!E237)*0.85)</f>
        <v>42.5</v>
      </c>
      <c r="H237" s="102">
        <f>IF(B237=0,0,'Участки тепловых сетей'!H237/1000)</f>
        <v>1.2E-2</v>
      </c>
      <c r="I237" s="108">
        <f>IF(B237=0,0,'Участки тепловых сетей'!G237/1000)</f>
        <v>0.04</v>
      </c>
      <c r="J237" s="102">
        <f t="shared" si="33"/>
        <v>1.2E-2</v>
      </c>
      <c r="K237" s="109">
        <f t="shared" ca="1" si="34"/>
        <v>4.1864487440636324</v>
      </c>
      <c r="L237" s="109">
        <f t="shared" ca="1" si="35"/>
        <v>6.0322643791463244E-2</v>
      </c>
      <c r="M237" s="109">
        <f t="shared" ca="1" si="36"/>
        <v>5.0268869826219369</v>
      </c>
      <c r="N237" s="108">
        <f t="shared" si="37"/>
        <v>4.1859514566174134</v>
      </c>
      <c r="O237" s="111">
        <f t="shared" si="38"/>
        <v>0.23889431360202174</v>
      </c>
      <c r="P237" s="111">
        <f>_xlfn.MAXIFS($R$4:$R$13,$B$4:$B$13,B237)</f>
        <v>0</v>
      </c>
      <c r="Q237" s="112">
        <f t="shared" ca="1" si="39"/>
        <v>0.94146072811757675</v>
      </c>
      <c r="R237" s="112">
        <f ca="1">IF(B236=0,0,IF(B237=B236,R236+L237/O237,L237/O237+1))</f>
        <v>113.24010685334316</v>
      </c>
    </row>
    <row r="238" spans="1:18" x14ac:dyDescent="0.25">
      <c r="A238" s="102">
        <v>235</v>
      </c>
      <c r="B238" s="102" t="str">
        <f>'Участки тепловых сетей'!B238</f>
        <v>Котельная №1 с. Дивеево</v>
      </c>
      <c r="C238" s="102" t="str">
        <f>'Участки тепловых сетей'!C238</f>
        <v>Т75</v>
      </c>
      <c r="D238" s="102" t="str">
        <f>'Участки тепловых сетей'!D238</f>
        <v xml:space="preserve">ул. Космонавтов, 1Б </v>
      </c>
      <c r="E238" s="102">
        <f>IF('Участки тепловых сетей'!F238="Подземная канальная или подвальная",2,IF('Участки тепловых сетей'!F238="Подземная бесканальная",2,IF('Участки тепловых сетей'!F238="Надземная",1,0)))</f>
        <v>2</v>
      </c>
      <c r="F238" s="102">
        <f t="shared" si="32"/>
        <v>0.05</v>
      </c>
      <c r="G238" s="102">
        <f ca="1">IF(B238=0,0,(YEAR(TODAY())-'Участки тепловых сетей'!E238)*0.85)</f>
        <v>42.5</v>
      </c>
      <c r="H238" s="102">
        <f>IF(B238=0,0,'Участки тепловых сетей'!H238/1000)</f>
        <v>6.0000000000000001E-3</v>
      </c>
      <c r="I238" s="108">
        <f>IF(B238=0,0,'Участки тепловых сетей'!G238/1000)</f>
        <v>0.04</v>
      </c>
      <c r="J238" s="102">
        <f t="shared" si="33"/>
        <v>6.0000000000000001E-3</v>
      </c>
      <c r="K238" s="109">
        <f t="shared" ca="1" si="34"/>
        <v>4.1864487440636324</v>
      </c>
      <c r="L238" s="109">
        <f t="shared" ca="1" si="35"/>
        <v>3.0161321895731622E-2</v>
      </c>
      <c r="M238" s="109">
        <f t="shared" ca="1" si="36"/>
        <v>5.0268869826219369</v>
      </c>
      <c r="N238" s="108">
        <f t="shared" si="37"/>
        <v>4.1866411786164059</v>
      </c>
      <c r="O238" s="111">
        <f t="shared" si="38"/>
        <v>0.23885495731221904</v>
      </c>
      <c r="P238" s="111">
        <f>_xlfn.MAXIFS($R$4:$R$13,$B$4:$B$13,B238)</f>
        <v>0</v>
      </c>
      <c r="Q238" s="112">
        <f t="shared" ca="1" si="39"/>
        <v>0.970288992062456</v>
      </c>
      <c r="R238" s="112">
        <f ca="1">IF(B237=0,0,IF(B238=B237,R237+L238/O238,L238/O238+1))</f>
        <v>113.36638148559334</v>
      </c>
    </row>
    <row r="239" spans="1:18" x14ac:dyDescent="0.25">
      <c r="A239" s="102">
        <v>236</v>
      </c>
      <c r="B239" s="102" t="str">
        <f>'Участки тепловых сетей'!B239</f>
        <v>Котельная №1 с. Дивеево</v>
      </c>
      <c r="C239" s="102" t="str">
        <f>'Участки тепловых сетей'!C239</f>
        <v>Т71</v>
      </c>
      <c r="D239" s="102" t="str">
        <f>'Участки тепловых сетей'!D239</f>
        <v xml:space="preserve">ул. Космонавтов, 1Е </v>
      </c>
      <c r="E239" s="102">
        <f>IF('Участки тепловых сетей'!F239="Подземная канальная или подвальная",2,IF('Участки тепловых сетей'!F239="Подземная бесканальная",2,IF('Участки тепловых сетей'!F239="Надземная",1,0)))</f>
        <v>2</v>
      </c>
      <c r="F239" s="102">
        <f t="shared" si="32"/>
        <v>0.05</v>
      </c>
      <c r="G239" s="102">
        <f ca="1">IF(B239=0,0,(YEAR(TODAY())-'Участки тепловых сетей'!E239)*0.85)</f>
        <v>42.5</v>
      </c>
      <c r="H239" s="102">
        <f>IF(B239=0,0,'Участки тепловых сетей'!H239/1000)</f>
        <v>1.7000000000000001E-2</v>
      </c>
      <c r="I239" s="108">
        <f>IF(B239=0,0,'Участки тепловых сетей'!G239/1000)</f>
        <v>0.04</v>
      </c>
      <c r="J239" s="102">
        <f t="shared" si="33"/>
        <v>1.7000000000000001E-2</v>
      </c>
      <c r="K239" s="109">
        <f t="shared" ca="1" si="34"/>
        <v>4.1864487440636324</v>
      </c>
      <c r="L239" s="109">
        <f t="shared" ca="1" si="35"/>
        <v>8.5457078704572934E-2</v>
      </c>
      <c r="M239" s="109">
        <f t="shared" ca="1" si="36"/>
        <v>5.0268869826219369</v>
      </c>
      <c r="N239" s="108">
        <f t="shared" si="37"/>
        <v>4.1853766882849204</v>
      </c>
      <c r="O239" s="111">
        <f t="shared" si="38"/>
        <v>0.23892712041882638</v>
      </c>
      <c r="P239" s="111">
        <f>_xlfn.MAXIFS($R$4:$R$13,$B$4:$B$13,B239)</f>
        <v>0</v>
      </c>
      <c r="Q239" s="112">
        <f t="shared" ca="1" si="39"/>
        <v>0.91809254792997774</v>
      </c>
      <c r="R239" s="112">
        <f ca="1">IF(B238=0,0,IF(B239=B238,R238+L239/O239,L239/O239+1))</f>
        <v>113.72405155065239</v>
      </c>
    </row>
    <row r="240" spans="1:18" x14ac:dyDescent="0.25">
      <c r="A240" s="102">
        <v>237</v>
      </c>
      <c r="B240" s="102" t="str">
        <f>'Участки тепловых сетей'!B240</f>
        <v>Котельная №1 с. Дивеево</v>
      </c>
      <c r="C240" s="102" t="str">
        <f>'Участки тепловых сетей'!C240</f>
        <v>Т3</v>
      </c>
      <c r="D240" s="102" t="str">
        <f>'Участки тепловых сетей'!D240</f>
        <v xml:space="preserve">ул. Южная, 16Г </v>
      </c>
      <c r="E240" s="102">
        <f>IF('Участки тепловых сетей'!F240="Подземная канальная или подвальная",2,IF('Участки тепловых сетей'!F240="Подземная бесканальная",2,IF('Участки тепловых сетей'!F240="Надземная",1,0)))</f>
        <v>2</v>
      </c>
      <c r="F240" s="102">
        <f t="shared" si="32"/>
        <v>0.05</v>
      </c>
      <c r="G240" s="102">
        <f ca="1">IF(B240=0,0,(YEAR(TODAY())-'Участки тепловых сетей'!E240)*0.85)</f>
        <v>5.95</v>
      </c>
      <c r="H240" s="102">
        <f>IF(B240=0,0,'Участки тепловых сетей'!H240/1000)</f>
        <v>6.0000000000000001E-3</v>
      </c>
      <c r="I240" s="108">
        <f>IF(B240=0,0,'Участки тепловых сетей'!G240/1000)</f>
        <v>0.04</v>
      </c>
      <c r="J240" s="102">
        <f t="shared" si="33"/>
        <v>6.0000000000000001E-3</v>
      </c>
      <c r="K240" s="109">
        <f t="shared" ca="1" si="34"/>
        <v>1</v>
      </c>
      <c r="L240" s="109">
        <f t="shared" ca="1" si="35"/>
        <v>3.0000000000000003E-4</v>
      </c>
      <c r="M240" s="109">
        <f t="shared" ca="1" si="36"/>
        <v>0.05</v>
      </c>
      <c r="N240" s="108">
        <f t="shared" si="37"/>
        <v>4.1866411786164059</v>
      </c>
      <c r="O240" s="111">
        <f t="shared" si="38"/>
        <v>0.23885495731221904</v>
      </c>
      <c r="P240" s="111">
        <f>_xlfn.MAXIFS($R$4:$R$13,$B$4:$B$13,B240)</f>
        <v>0</v>
      </c>
      <c r="Q240" s="112">
        <f t="shared" ca="1" si="39"/>
        <v>0.99970004499550036</v>
      </c>
      <c r="R240" s="112">
        <f ca="1">IF(B239=0,0,IF(B240=B239,R239+L240/O240,L240/O240+1))</f>
        <v>113.72530754300598</v>
      </c>
    </row>
    <row r="241" spans="1:18" x14ac:dyDescent="0.25">
      <c r="A241" s="102">
        <v>238</v>
      </c>
      <c r="B241" s="102" t="str">
        <f>'Участки тепловых сетей'!B241</f>
        <v>Котельная №1 с. Дивеево</v>
      </c>
      <c r="C241" s="102" t="str">
        <f>'Участки тепловых сетей'!C241</f>
        <v>ТК12</v>
      </c>
      <c r="D241" s="102" t="str">
        <f>'Участки тепловых сетей'!D241</f>
        <v xml:space="preserve">ул. Южная, 15/4 </v>
      </c>
      <c r="E241" s="102">
        <f>IF('Участки тепловых сетей'!F241="Подземная канальная или подвальная",2,IF('Участки тепловых сетей'!F241="Подземная бесканальная",2,IF('Участки тепловых сетей'!F241="Надземная",1,0)))</f>
        <v>2</v>
      </c>
      <c r="F241" s="102">
        <f t="shared" si="32"/>
        <v>0.05</v>
      </c>
      <c r="G241" s="102">
        <f ca="1">IF(B241=0,0,(YEAR(TODAY())-'Участки тепловых сетей'!E241)*0.85)</f>
        <v>5.0999999999999996</v>
      </c>
      <c r="H241" s="102">
        <f>IF(B241=0,0,'Участки тепловых сетей'!H241/1000)</f>
        <v>2.7E-2</v>
      </c>
      <c r="I241" s="108">
        <f>IF(B241=0,0,'Участки тепловых сетей'!G241/1000)</f>
        <v>0.04</v>
      </c>
      <c r="J241" s="102">
        <f t="shared" si="33"/>
        <v>2.7E-2</v>
      </c>
      <c r="K241" s="109">
        <f t="shared" ca="1" si="34"/>
        <v>1</v>
      </c>
      <c r="L241" s="109">
        <f t="shared" ca="1" si="35"/>
        <v>1.3500000000000001E-3</v>
      </c>
      <c r="M241" s="109">
        <f t="shared" ca="1" si="36"/>
        <v>0.05</v>
      </c>
      <c r="N241" s="108">
        <f t="shared" si="37"/>
        <v>4.1842271516199334</v>
      </c>
      <c r="O241" s="111">
        <f t="shared" si="38"/>
        <v>0.2389927610915788</v>
      </c>
      <c r="P241" s="111">
        <f>_xlfn.MAXIFS($R$4:$R$13,$B$4:$B$13,B241)</f>
        <v>0</v>
      </c>
      <c r="Q241" s="112">
        <f t="shared" ca="1" si="39"/>
        <v>0.99865091084007584</v>
      </c>
      <c r="R241" s="112">
        <f ca="1">IF(B240=0,0,IF(B241=B240,R240+L241/O241,L241/O241+1))</f>
        <v>113.73095624966066</v>
      </c>
    </row>
    <row r="242" spans="1:18" ht="36" x14ac:dyDescent="0.25">
      <c r="A242" s="102">
        <v>239</v>
      </c>
      <c r="B242" s="102" t="str">
        <f>'Участки тепловых сетей'!B242</f>
        <v>Котельная «Администрация» с. Дивеево</v>
      </c>
      <c r="C242" s="102" t="str">
        <f>'Участки тепловых сетей'!C242</f>
        <v>Котельная «Администрация» с. Дивеево</v>
      </c>
      <c r="D242" s="102" t="str">
        <f>'Участки тепловых сетей'!D242</f>
        <v>Котельная «Администрация» с. Дивеево</v>
      </c>
      <c r="E242" s="102">
        <f>IF('Участки тепловых сетей'!F242="Подземная канальная или подвальная",2,IF('Участки тепловых сетей'!F242="Подземная бесканальная",2,IF('Участки тепловых сетей'!F242="Надземная",1,0)))</f>
        <v>2</v>
      </c>
      <c r="F242" s="102">
        <f t="shared" si="32"/>
        <v>0.05</v>
      </c>
      <c r="G242" s="102">
        <f ca="1">IF(B242=0,0,(YEAR(TODAY())-'Участки тепловых сетей'!E242)*0.85)</f>
        <v>5.0999999999999996</v>
      </c>
      <c r="H242" s="102">
        <f>IF(B242=0,0,'Участки тепловых сетей'!H242/1000)</f>
        <v>1.0000000000000001E-5</v>
      </c>
      <c r="I242" s="108">
        <f>IF(B242=0,0,'Участки тепловых сетей'!G242/1000)</f>
        <v>0.125</v>
      </c>
      <c r="J242" s="102">
        <f t="shared" si="33"/>
        <v>1.0000000000000001E-5</v>
      </c>
      <c r="K242" s="109">
        <f t="shared" ca="1" si="34"/>
        <v>1</v>
      </c>
      <c r="L242" s="109">
        <f t="shared" ca="1" si="35"/>
        <v>5.0000000000000008E-7</v>
      </c>
      <c r="M242" s="109">
        <f t="shared" ca="1" si="36"/>
        <v>0.05</v>
      </c>
      <c r="N242" s="108">
        <f t="shared" si="37"/>
        <v>7.9232926098408996</v>
      </c>
      <c r="O242" s="111">
        <f t="shared" si="38"/>
        <v>0.12621015646424297</v>
      </c>
      <c r="P242" s="111">
        <f>_xlfn.MAXIFS($R$4:$R$13,$B$4:$B$13,B242)</f>
        <v>0</v>
      </c>
      <c r="Q242" s="112">
        <f t="shared" ca="1" si="39"/>
        <v>0.99999950000012505</v>
      </c>
      <c r="R242" s="112">
        <f ca="1">IF(B241=0,0,IF(B242=B241,R241+L242/O242,L242/O242+1))</f>
        <v>1.000003961646305</v>
      </c>
    </row>
    <row r="243" spans="1:18" x14ac:dyDescent="0.25">
      <c r="A243" s="102">
        <v>240</v>
      </c>
      <c r="B243" s="102" t="str">
        <f>'Участки тепловых сетей'!B243</f>
        <v>Котельная «Администрация» с. Дивеево</v>
      </c>
      <c r="C243" s="102" t="str">
        <f>'Участки тепловых сетей'!C243</f>
        <v>Котельная «Администрация» с. Дивеево</v>
      </c>
      <c r="D243" s="102" t="str">
        <f>'Участки тепловых сетей'!D243</f>
        <v xml:space="preserve">ТК1 </v>
      </c>
      <c r="E243" s="102">
        <f>IF('Участки тепловых сетей'!F243="Подземная канальная или подвальная",2,IF('Участки тепловых сетей'!F243="Подземная бесканальная",2,IF('Участки тепловых сетей'!F243="Надземная",1,0)))</f>
        <v>2</v>
      </c>
      <c r="F243" s="102">
        <f t="shared" si="32"/>
        <v>0.05</v>
      </c>
      <c r="G243" s="102">
        <f ca="1">IF(B243=0,0,(YEAR(TODAY())-'Участки тепловых сетей'!E243)*0.85)</f>
        <v>5.0999999999999996</v>
      </c>
      <c r="H243" s="102">
        <f>IF(B243=0,0,'Участки тепловых сетей'!H243/1000)</f>
        <v>3.2500000000000001E-2</v>
      </c>
      <c r="I243" s="108">
        <f>IF(B243=0,0,'Участки тепловых сетей'!G243/1000)</f>
        <v>0.1</v>
      </c>
      <c r="J243" s="102">
        <f t="shared" si="33"/>
        <v>3.2500000000000001E-2</v>
      </c>
      <c r="K243" s="109">
        <f t="shared" ca="1" si="34"/>
        <v>1</v>
      </c>
      <c r="L243" s="109">
        <f t="shared" ca="1" si="35"/>
        <v>1.6250000000000001E-3</v>
      </c>
      <c r="M243" s="109">
        <f t="shared" ca="1" si="36"/>
        <v>0.05</v>
      </c>
      <c r="N243" s="108">
        <f t="shared" si="37"/>
        <v>6.7343649028410599</v>
      </c>
      <c r="O243" s="111">
        <f t="shared" si="38"/>
        <v>0.14849210199140309</v>
      </c>
      <c r="P243" s="111">
        <f>_xlfn.MAXIFS($R$4:$R$13,$B$4:$B$13,B243)</f>
        <v>0</v>
      </c>
      <c r="Q243" s="112">
        <f t="shared" ca="1" si="39"/>
        <v>0.99837631959762119</v>
      </c>
      <c r="R243" s="112">
        <f ca="1">IF(B242=0,0,IF(B243=B242,R242+L243/O243,L243/O243+1))</f>
        <v>1.0109473046134216</v>
      </c>
    </row>
    <row r="244" spans="1:18" x14ac:dyDescent="0.25">
      <c r="A244" s="102">
        <v>241</v>
      </c>
      <c r="B244" s="102" t="str">
        <f>'Участки тепловых сетей'!B244</f>
        <v>Котельная «Администрация» с. Дивеево</v>
      </c>
      <c r="C244" s="102" t="str">
        <f>'Участки тепловых сетей'!C244</f>
        <v>ТК1</v>
      </c>
      <c r="D244" s="102" t="str">
        <f>'Участки тепловых сетей'!D244</f>
        <v xml:space="preserve">ТК2 </v>
      </c>
      <c r="E244" s="102">
        <f>IF('Участки тепловых сетей'!F244="Подземная канальная или подвальная",2,IF('Участки тепловых сетей'!F244="Подземная бесканальная",2,IF('Участки тепловых сетей'!F244="Надземная",1,0)))</f>
        <v>2</v>
      </c>
      <c r="F244" s="102">
        <f t="shared" si="32"/>
        <v>0.05</v>
      </c>
      <c r="G244" s="102">
        <f ca="1">IF(B244=0,0,(YEAR(TODAY())-'Участки тепловых сетей'!E244)*0.85)</f>
        <v>5.0999999999999996</v>
      </c>
      <c r="H244" s="102">
        <f>IF(B244=0,0,'Участки тепловых сетей'!H244/1000)</f>
        <v>9.5500000000000002E-2</v>
      </c>
      <c r="I244" s="108">
        <f>IF(B244=0,0,'Участки тепловых сетей'!G244/1000)</f>
        <v>0.1</v>
      </c>
      <c r="J244" s="102">
        <f t="shared" si="33"/>
        <v>9.5500000000000002E-2</v>
      </c>
      <c r="K244" s="109">
        <f t="shared" ca="1" si="34"/>
        <v>1</v>
      </c>
      <c r="L244" s="109">
        <f t="shared" ca="1" si="35"/>
        <v>4.7750000000000006E-3</v>
      </c>
      <c r="M244" s="109">
        <f t="shared" ca="1" si="36"/>
        <v>0.05</v>
      </c>
      <c r="N244" s="108">
        <f t="shared" si="37"/>
        <v>6.712618301767912</v>
      </c>
      <c r="O244" s="111">
        <f t="shared" si="38"/>
        <v>0.14897316591599266</v>
      </c>
      <c r="P244" s="111">
        <f>_xlfn.MAXIFS($R$4:$R$13,$B$4:$B$13,B244)</f>
        <v>0</v>
      </c>
      <c r="Q244" s="112">
        <f t="shared" ca="1" si="39"/>
        <v>0.99523638218864308</v>
      </c>
      <c r="R244" s="112">
        <f ca="1">IF(B243=0,0,IF(B244=B243,R243+L244/O244,L244/O244+1))</f>
        <v>1.0430000570043634</v>
      </c>
    </row>
    <row r="245" spans="1:18" x14ac:dyDescent="0.25">
      <c r="A245" s="102">
        <v>242</v>
      </c>
      <c r="B245" s="102" t="str">
        <f>'Участки тепловых сетей'!B245</f>
        <v>Котельная «Администрация» с. Дивеево</v>
      </c>
      <c r="C245" s="102" t="str">
        <f>'Участки тепловых сетей'!C245</f>
        <v>ТК2</v>
      </c>
      <c r="D245" s="102" t="str">
        <f>'Участки тепловых сетей'!D245</f>
        <v xml:space="preserve">ул. Октябрьская, 28 </v>
      </c>
      <c r="E245" s="102">
        <f>IF('Участки тепловых сетей'!F245="Подземная канальная или подвальная",2,IF('Участки тепловых сетей'!F245="Подземная бесканальная",2,IF('Участки тепловых сетей'!F245="Надземная",1,0)))</f>
        <v>2</v>
      </c>
      <c r="F245" s="102">
        <f t="shared" si="32"/>
        <v>0.05</v>
      </c>
      <c r="G245" s="102">
        <f ca="1">IF(B245=0,0,(YEAR(TODAY())-'Участки тепловых сетей'!E245)*0.85)</f>
        <v>5.0999999999999996</v>
      </c>
      <c r="H245" s="102">
        <f>IF(B245=0,0,'Участки тепловых сетей'!H245/1000)</f>
        <v>1.2E-2</v>
      </c>
      <c r="I245" s="108">
        <f>IF(B245=0,0,'Участки тепловых сетей'!G245/1000)</f>
        <v>0.1</v>
      </c>
      <c r="J245" s="102">
        <f t="shared" si="33"/>
        <v>1.2E-2</v>
      </c>
      <c r="K245" s="109">
        <f t="shared" ca="1" si="34"/>
        <v>1</v>
      </c>
      <c r="L245" s="109">
        <f t="shared" ca="1" si="35"/>
        <v>6.0000000000000006E-4</v>
      </c>
      <c r="M245" s="109">
        <f t="shared" ca="1" si="36"/>
        <v>0.05</v>
      </c>
      <c r="N245" s="108">
        <f t="shared" si="37"/>
        <v>6.7414411777934324</v>
      </c>
      <c r="O245" s="111">
        <f t="shared" si="38"/>
        <v>0.14833623458646181</v>
      </c>
      <c r="P245" s="111">
        <f>_xlfn.MAXIFS($R$4:$R$13,$B$4:$B$13,B245)</f>
        <v>0</v>
      </c>
      <c r="Q245" s="112">
        <f t="shared" ca="1" si="39"/>
        <v>0.99940017996400543</v>
      </c>
      <c r="R245" s="112">
        <f ca="1">IF(B244=0,0,IF(B245=B244,R244+L245/O245,L245/O245+1))</f>
        <v>1.0470449217110394</v>
      </c>
    </row>
    <row r="246" spans="1:18" x14ac:dyDescent="0.25">
      <c r="A246" s="102">
        <v>243</v>
      </c>
      <c r="B246" s="102" t="str">
        <f>'Участки тепловых сетей'!B246</f>
        <v>Котельная «Администрация» с. Дивеево</v>
      </c>
      <c r="C246" s="102" t="str">
        <f>'Участки тепловых сетей'!C246</f>
        <v>Котельная «Администрация» с. Дивеево</v>
      </c>
      <c r="D246" s="102" t="str">
        <f>'Участки тепловых сетей'!D246</f>
        <v xml:space="preserve">ТК1-ГВС </v>
      </c>
      <c r="E246" s="102">
        <f>IF('Участки тепловых сетей'!F246="Подземная канальная или подвальная",2,IF('Участки тепловых сетей'!F246="Подземная бесканальная",2,IF('Участки тепловых сетей'!F246="Надземная",1,0)))</f>
        <v>2</v>
      </c>
      <c r="F246" s="102">
        <f t="shared" si="32"/>
        <v>0.05</v>
      </c>
      <c r="G246" s="102">
        <f ca="1">IF(B246=0,0,(YEAR(TODAY())-'Участки тепловых сетей'!E246)*0.85)</f>
        <v>5.0999999999999996</v>
      </c>
      <c r="H246" s="102">
        <f>IF(B246=0,0,'Участки тепловых сетей'!H246/1000)</f>
        <v>3.2500000000000001E-2</v>
      </c>
      <c r="I246" s="108">
        <f>IF(B246=0,0,'Участки тепловых сетей'!G246/1000)</f>
        <v>0.04</v>
      </c>
      <c r="J246" s="102">
        <f t="shared" si="33"/>
        <v>3.2500000000000001E-2</v>
      </c>
      <c r="K246" s="109">
        <f t="shared" ca="1" si="34"/>
        <v>1</v>
      </c>
      <c r="L246" s="109">
        <f t="shared" ca="1" si="35"/>
        <v>1.6250000000000001E-3</v>
      </c>
      <c r="M246" s="109">
        <f t="shared" ca="1" si="36"/>
        <v>0.05</v>
      </c>
      <c r="N246" s="108">
        <f t="shared" si="37"/>
        <v>4.1835949064541911</v>
      </c>
      <c r="O246" s="111">
        <f t="shared" si="38"/>
        <v>0.23902887883749499</v>
      </c>
      <c r="P246" s="111">
        <f>_xlfn.MAXIFS($R$4:$R$13,$B$4:$B$13,B246)</f>
        <v>0</v>
      </c>
      <c r="Q246" s="112">
        <f t="shared" ca="1" si="39"/>
        <v>0.99837631959762119</v>
      </c>
      <c r="R246" s="112">
        <f ca="1">IF(B245=0,0,IF(B246=B245,R245+L246/O246,L246/O246+1))</f>
        <v>1.0538432634340273</v>
      </c>
    </row>
    <row r="247" spans="1:18" x14ac:dyDescent="0.25">
      <c r="A247" s="102">
        <v>244</v>
      </c>
      <c r="B247" s="102" t="str">
        <f>'Участки тепловых сетей'!B247</f>
        <v>Котельная «Администрация» с. Дивеево</v>
      </c>
      <c r="C247" s="102" t="str">
        <f>'Участки тепловых сетей'!C247</f>
        <v>ТК1-ГВС</v>
      </c>
      <c r="D247" s="102" t="str">
        <f>'Участки тепловых сетей'!D247</f>
        <v xml:space="preserve">ТК2-ГВС </v>
      </c>
      <c r="E247" s="102">
        <f>IF('Участки тепловых сетей'!F247="Подземная канальная или подвальная",2,IF('Участки тепловых сетей'!F247="Подземная бесканальная",2,IF('Участки тепловых сетей'!F247="Надземная",1,0)))</f>
        <v>2</v>
      </c>
      <c r="F247" s="102">
        <f t="shared" si="32"/>
        <v>0.05</v>
      </c>
      <c r="G247" s="102">
        <f ca="1">IF(B247=0,0,(YEAR(TODAY())-'Участки тепловых сетей'!E247)*0.85)</f>
        <v>5.0999999999999996</v>
      </c>
      <c r="H247" s="102">
        <f>IF(B247=0,0,'Участки тепловых сетей'!H247/1000)</f>
        <v>9.5500000000000002E-2</v>
      </c>
      <c r="I247" s="108">
        <f>IF(B247=0,0,'Участки тепловых сетей'!G247/1000)</f>
        <v>0.04</v>
      </c>
      <c r="J247" s="102">
        <f t="shared" si="33"/>
        <v>9.5500000000000002E-2</v>
      </c>
      <c r="K247" s="109">
        <f t="shared" ca="1" si="34"/>
        <v>1</v>
      </c>
      <c r="L247" s="109">
        <f t="shared" ca="1" si="35"/>
        <v>4.7750000000000006E-3</v>
      </c>
      <c r="M247" s="109">
        <f t="shared" ca="1" si="36"/>
        <v>0.05</v>
      </c>
      <c r="N247" s="108">
        <f t="shared" si="37"/>
        <v>4.1763528254647753</v>
      </c>
      <c r="O247" s="111">
        <f t="shared" si="38"/>
        <v>0.23944337123593304</v>
      </c>
      <c r="P247" s="111">
        <f>_xlfn.MAXIFS($R$4:$R$13,$B$4:$B$13,B247)</f>
        <v>0</v>
      </c>
      <c r="Q247" s="112">
        <f t="shared" ca="1" si="39"/>
        <v>0.99523638218864308</v>
      </c>
      <c r="R247" s="112">
        <f ca="1">IF(B246=0,0,IF(B247=B246,R246+L247/O247,L247/O247+1))</f>
        <v>1.0737853481756217</v>
      </c>
    </row>
    <row r="248" spans="1:18" x14ac:dyDescent="0.25">
      <c r="A248" s="102">
        <v>245</v>
      </c>
      <c r="B248" s="102" t="str">
        <f>'Участки тепловых сетей'!B248</f>
        <v>Котельная «Администрация» с. Дивеево</v>
      </c>
      <c r="C248" s="102" t="str">
        <f>'Участки тепловых сетей'!C248</f>
        <v>ТК2-ГВС</v>
      </c>
      <c r="D248" s="102" t="str">
        <f>'Участки тепловых сетей'!D248</f>
        <v xml:space="preserve">ул. Октябрьская, 28 </v>
      </c>
      <c r="E248" s="102">
        <f>IF('Участки тепловых сетей'!F248="Подземная канальная или подвальная",2,IF('Участки тепловых сетей'!F248="Подземная бесканальная",2,IF('Участки тепловых сетей'!F248="Надземная",1,0)))</f>
        <v>2</v>
      </c>
      <c r="F248" s="102">
        <f t="shared" si="32"/>
        <v>0.05</v>
      </c>
      <c r="G248" s="102">
        <f ca="1">IF(B248=0,0,(YEAR(TODAY())-'Участки тепловых сетей'!E248)*0.85)</f>
        <v>5.0999999999999996</v>
      </c>
      <c r="H248" s="102">
        <f>IF(B248=0,0,'Участки тепловых сетей'!H248/1000)</f>
        <v>1.2E-2</v>
      </c>
      <c r="I248" s="108">
        <f>IF(B248=0,0,'Участки тепловых сетей'!G248/1000)</f>
        <v>0.04</v>
      </c>
      <c r="J248" s="102">
        <f t="shared" si="33"/>
        <v>1.2E-2</v>
      </c>
      <c r="K248" s="109">
        <f t="shared" ca="1" si="34"/>
        <v>1</v>
      </c>
      <c r="L248" s="109">
        <f t="shared" ca="1" si="35"/>
        <v>6.0000000000000006E-4</v>
      </c>
      <c r="M248" s="109">
        <f t="shared" ca="1" si="36"/>
        <v>0.05</v>
      </c>
      <c r="N248" s="108">
        <f t="shared" si="37"/>
        <v>4.1859514566174134</v>
      </c>
      <c r="O248" s="111">
        <f t="shared" si="38"/>
        <v>0.23889431360202174</v>
      </c>
      <c r="P248" s="111">
        <f>_xlfn.MAXIFS($R$4:$R$13,$B$4:$B$13,B248)</f>
        <v>0</v>
      </c>
      <c r="Q248" s="112">
        <f t="shared" ca="1" si="39"/>
        <v>0.99940017996400543</v>
      </c>
      <c r="R248" s="112">
        <f ca="1">IF(B247=0,0,IF(B248=B247,R247+L248/O248,L248/O248+1))</f>
        <v>1.0762969190495921</v>
      </c>
    </row>
    <row r="249" spans="1:18" x14ac:dyDescent="0.25">
      <c r="A249" s="102">
        <v>246</v>
      </c>
      <c r="B249" s="102" t="str">
        <f>'Участки тепловых сетей'!B249</f>
        <v>Котельная «Администрация» с. Дивеево</v>
      </c>
      <c r="C249" s="102" t="str">
        <f>'Участки тепловых сетей'!C249</f>
        <v>Котельная «Администрация» с. Дивеево</v>
      </c>
      <c r="D249" s="102" t="str">
        <f>'Участки тепловых сетей'!D249</f>
        <v>ул. Октябрьская, 28г</v>
      </c>
      <c r="E249" s="102">
        <f>IF('Участки тепловых сетей'!F249="Подземная канальная или подвальная",2,IF('Участки тепловых сетей'!F249="Подземная бесканальная",2,IF('Участки тепловых сетей'!F249="Надземная",1,0)))</f>
        <v>2</v>
      </c>
      <c r="F249" s="102">
        <f t="shared" si="32"/>
        <v>0.05</v>
      </c>
      <c r="G249" s="102">
        <f ca="1">IF(B249=0,0,(YEAR(TODAY())-'Участки тепловых сетей'!E249)*0.85)</f>
        <v>5.0999999999999996</v>
      </c>
      <c r="H249" s="102">
        <f>IF(B249=0,0,'Участки тепловых сетей'!H249/1000)</f>
        <v>3.0000000000000001E-3</v>
      </c>
      <c r="I249" s="108">
        <f>IF(B249=0,0,'Участки тепловых сетей'!G249/1000)</f>
        <v>3.2000000000000001E-2</v>
      </c>
      <c r="J249" s="102">
        <f t="shared" si="33"/>
        <v>3.0000000000000001E-3</v>
      </c>
      <c r="K249" s="109">
        <f t="shared" ca="1" si="34"/>
        <v>1</v>
      </c>
      <c r="L249" s="109">
        <f t="shared" ca="1" si="35"/>
        <v>1.5000000000000001E-4</v>
      </c>
      <c r="M249" s="109">
        <f t="shared" ca="1" si="36"/>
        <v>0.05</v>
      </c>
      <c r="N249" s="108">
        <f t="shared" si="37"/>
        <v>3.8869990329469171</v>
      </c>
      <c r="O249" s="111">
        <f t="shared" si="38"/>
        <v>0.25726787980234017</v>
      </c>
      <c r="P249" s="111">
        <f>_xlfn.MAXIFS($R$4:$R$13,$B$4:$B$13,B249)</f>
        <v>0</v>
      </c>
      <c r="Q249" s="112">
        <f t="shared" ca="1" si="39"/>
        <v>0.99985001124943751</v>
      </c>
      <c r="R249" s="112">
        <f ca="1">IF(B248=0,0,IF(B249=B248,R248+L249/O249,L249/O249+1))</f>
        <v>1.0768799689045341</v>
      </c>
    </row>
    <row r="250" spans="1:18" ht="48" x14ac:dyDescent="0.25">
      <c r="A250" s="102">
        <v>247</v>
      </c>
      <c r="B250" s="102" t="str">
        <f>'Участки тепловых сетей'!B250</f>
        <v xml:space="preserve">Блочная котельная для Центра культурного развития и автостанции с. Дивеево </v>
      </c>
      <c r="C250" s="102" t="str">
        <f>'Участки тепловых сетей'!C250</f>
        <v xml:space="preserve">Блочная котельная для Центра культурного развития и автостанции с. Дивеево </v>
      </c>
      <c r="D250" s="102" t="str">
        <f>'Участки тепловых сетей'!D250</f>
        <v xml:space="preserve">Блочная котельная для Центра культурного развития и автостанции с. Дивеево </v>
      </c>
      <c r="E250" s="102">
        <f>IF('Участки тепловых сетей'!F250="Подземная канальная или подвальная",2,IF('Участки тепловых сетей'!F250="Подземная бесканальная",2,IF('Участки тепловых сетей'!F250="Надземная",1,0)))</f>
        <v>2</v>
      </c>
      <c r="F250" s="102">
        <f t="shared" si="32"/>
        <v>0.05</v>
      </c>
      <c r="G250" s="102">
        <f ca="1">IF(B250=0,0,(YEAR(TODAY())-'Участки тепловых сетей'!E250)*0.85)</f>
        <v>1.7</v>
      </c>
      <c r="H250" s="102">
        <f>IF(B250=0,0,'Участки тепловых сетей'!H250/1000)</f>
        <v>1.0000000000000001E-5</v>
      </c>
      <c r="I250" s="108">
        <f>IF(B250=0,0,'Участки тепловых сетей'!G250/1000)</f>
        <v>0.125</v>
      </c>
      <c r="J250" s="102">
        <f t="shared" si="33"/>
        <v>1.0000000000000001E-5</v>
      </c>
      <c r="K250" s="109">
        <f t="shared" ca="1" si="34"/>
        <v>0.8</v>
      </c>
      <c r="L250" s="109">
        <f t="shared" ca="1" si="35"/>
        <v>7.1265644987337627E-7</v>
      </c>
      <c r="M250" s="109">
        <f t="shared" ca="1" si="36"/>
        <v>7.1265644987337617E-2</v>
      </c>
      <c r="N250" s="108">
        <f t="shared" si="37"/>
        <v>7.9232926098408996</v>
      </c>
      <c r="O250" s="111">
        <f t="shared" si="38"/>
        <v>0.12621015646424297</v>
      </c>
      <c r="P250" s="111">
        <f>_xlfn.MAXIFS($R$4:$R$13,$B$4:$B$13,B250)</f>
        <v>0</v>
      </c>
      <c r="Q250" s="112">
        <f t="shared" ca="1" si="39"/>
        <v>0.99999928734380406</v>
      </c>
      <c r="R250" s="112">
        <f ca="1">IF(B249=0,0,IF(B250=B249,R249+L250/O250,L250/O250+1))</f>
        <v>1.0000056465855827</v>
      </c>
    </row>
    <row r="251" spans="1:18" ht="24" x14ac:dyDescent="0.25">
      <c r="A251" s="102">
        <v>248</v>
      </c>
      <c r="B251" s="102" t="str">
        <f>'Участки тепловых сетей'!B251</f>
        <v xml:space="preserve">Блочная котельная для Центра культурного развития и автостанции с. Дивеево </v>
      </c>
      <c r="C251" s="102" t="str">
        <f>'Участки тепловых сетей'!C251</f>
        <v>Блочная котельная</v>
      </c>
      <c r="D251" s="102" t="str">
        <f>'Участки тепловых сетей'!D251</f>
        <v xml:space="preserve">ТК1 </v>
      </c>
      <c r="E251" s="102">
        <f>IF('Участки тепловых сетей'!F251="Подземная канальная или подвальная",2,IF('Участки тепловых сетей'!F251="Подземная бесканальная",2,IF('Участки тепловых сетей'!F251="Надземная",1,0)))</f>
        <v>2</v>
      </c>
      <c r="F251" s="102">
        <f t="shared" si="32"/>
        <v>0.05</v>
      </c>
      <c r="G251" s="102">
        <f ca="1">IF(B251=0,0,(YEAR(TODAY())-'Участки тепловых сетей'!E251)*0.85)</f>
        <v>1.7</v>
      </c>
      <c r="H251" s="102">
        <f>IF(B251=0,0,'Участки тепловых сетей'!H251/1000)</f>
        <v>3.6999999999999998E-2</v>
      </c>
      <c r="I251" s="108">
        <f>IF(B251=0,0,'Участки тепловых сетей'!G251/1000)</f>
        <v>0.125</v>
      </c>
      <c r="J251" s="102">
        <f t="shared" si="33"/>
        <v>3.6999999999999998E-2</v>
      </c>
      <c r="K251" s="109">
        <f t="shared" ca="1" si="34"/>
        <v>0.8</v>
      </c>
      <c r="L251" s="109">
        <f t="shared" ca="1" si="35"/>
        <v>2.6368288645314919E-3</v>
      </c>
      <c r="M251" s="109">
        <f t="shared" ca="1" si="36"/>
        <v>7.1265644987337617E-2</v>
      </c>
      <c r="N251" s="108">
        <f t="shared" si="37"/>
        <v>7.9066037300998557</v>
      </c>
      <c r="O251" s="111">
        <f t="shared" si="38"/>
        <v>0.12647655480608874</v>
      </c>
      <c r="P251" s="111">
        <f>_xlfn.MAXIFS($R$4:$R$13,$B$4:$B$13,B251)</f>
        <v>0</v>
      </c>
      <c r="Q251" s="112">
        <f t="shared" ca="1" si="39"/>
        <v>0.99736664451512558</v>
      </c>
      <c r="R251" s="112">
        <f ca="1">IF(B250=0,0,IF(B251=B250,R250+L251/O251,L251/O251+1))</f>
        <v>1.0208540075215222</v>
      </c>
    </row>
    <row r="252" spans="1:18" ht="24" x14ac:dyDescent="0.25">
      <c r="A252" s="102">
        <v>249</v>
      </c>
      <c r="B252" s="102" t="str">
        <f>'Участки тепловых сетей'!B252</f>
        <v xml:space="preserve">Блочная котельная для Центра культурного развития и автостанции с. Дивеево </v>
      </c>
      <c r="C252" s="102" t="str">
        <f>'Участки тепловых сетей'!C252</f>
        <v>ТК1</v>
      </c>
      <c r="D252" s="102" t="str">
        <f>'Участки тепловых сетей'!D252</f>
        <v xml:space="preserve">ШКр1-ТК1 </v>
      </c>
      <c r="E252" s="102">
        <f>IF('Участки тепловых сетей'!F252="Подземная канальная или подвальная",2,IF('Участки тепловых сетей'!F252="Подземная бесканальная",2,IF('Участки тепловых сетей'!F252="Надземная",1,0)))</f>
        <v>2</v>
      </c>
      <c r="F252" s="102">
        <f t="shared" si="32"/>
        <v>0.05</v>
      </c>
      <c r="G252" s="102">
        <f ca="1">IF(B252=0,0,(YEAR(TODAY())-'Участки тепловых сетей'!E252)*0.85)</f>
        <v>1.7</v>
      </c>
      <c r="H252" s="102">
        <f>IF(B252=0,0,'Участки тепловых сетей'!H252/1000)</f>
        <v>1.0000000000000001E-5</v>
      </c>
      <c r="I252" s="108">
        <f>IF(B252=0,0,'Участки тепловых сетей'!G252/1000)</f>
        <v>0.1</v>
      </c>
      <c r="J252" s="102">
        <f t="shared" si="33"/>
        <v>1.0000000000000001E-5</v>
      </c>
      <c r="K252" s="109">
        <f t="shared" ca="1" si="34"/>
        <v>0.8</v>
      </c>
      <c r="L252" s="109">
        <f t="shared" ca="1" si="35"/>
        <v>7.1265644987337627E-7</v>
      </c>
      <c r="M252" s="109">
        <f t="shared" ca="1" si="36"/>
        <v>7.1265644987337617E-2</v>
      </c>
      <c r="N252" s="108">
        <f t="shared" si="37"/>
        <v>6.7455799356802117</v>
      </c>
      <c r="O252" s="111">
        <f t="shared" si="38"/>
        <v>0.14824522272882412</v>
      </c>
      <c r="P252" s="111">
        <f>_xlfn.MAXIFS($R$4:$R$13,$B$4:$B$13,B252)</f>
        <v>0</v>
      </c>
      <c r="Q252" s="112">
        <f t="shared" ca="1" si="39"/>
        <v>0.99999928734380406</v>
      </c>
      <c r="R252" s="112">
        <f ca="1">IF(B251=0,0,IF(B252=B251,R251+L252/O252,L252/O252+1))</f>
        <v>1.0208588148025715</v>
      </c>
    </row>
    <row r="253" spans="1:18" ht="24" x14ac:dyDescent="0.25">
      <c r="A253" s="102">
        <v>250</v>
      </c>
      <c r="B253" s="102" t="str">
        <f>'Участки тепловых сетей'!B253</f>
        <v xml:space="preserve">Блочная котельная для Центра культурного развития и автостанции с. Дивеево </v>
      </c>
      <c r="C253" s="102" t="str">
        <f>'Участки тепловых сетей'!C253</f>
        <v>ШКр1-ТК1</v>
      </c>
      <c r="D253" s="102" t="str">
        <f>'Участки тепловых сетей'!D253</f>
        <v xml:space="preserve">ул. Пролетарская, 2 </v>
      </c>
      <c r="E253" s="102">
        <f>IF('Участки тепловых сетей'!F253="Подземная канальная или подвальная",2,IF('Участки тепловых сетей'!F253="Подземная бесканальная",2,IF('Участки тепловых сетей'!F253="Надземная",1,0)))</f>
        <v>2</v>
      </c>
      <c r="F253" s="102">
        <f t="shared" si="32"/>
        <v>0.05</v>
      </c>
      <c r="G253" s="102">
        <f ca="1">IF(B253=0,0,(YEAR(TODAY())-'Участки тепловых сетей'!E253)*0.85)</f>
        <v>1.7</v>
      </c>
      <c r="H253" s="102">
        <f>IF(B253=0,0,'Участки тепловых сетей'!H253/1000)</f>
        <v>7.6999999999999999E-2</v>
      </c>
      <c r="I253" s="108">
        <f>IF(B253=0,0,'Участки тепловых сетей'!G253/1000)</f>
        <v>0.1</v>
      </c>
      <c r="J253" s="102">
        <f t="shared" si="33"/>
        <v>7.6999999999999999E-2</v>
      </c>
      <c r="K253" s="109">
        <f t="shared" ca="1" si="34"/>
        <v>0.8</v>
      </c>
      <c r="L253" s="109">
        <f t="shared" ca="1" si="35"/>
        <v>5.4874546640249966E-3</v>
      </c>
      <c r="M253" s="109">
        <f t="shared" ca="1" si="36"/>
        <v>7.1265644987337617E-2</v>
      </c>
      <c r="N253" s="108">
        <f t="shared" si="37"/>
        <v>6.7190042084322474</v>
      </c>
      <c r="O253" s="111">
        <f t="shared" si="38"/>
        <v>0.1488315781593075</v>
      </c>
      <c r="P253" s="111">
        <f>_xlfn.MAXIFS($R$4:$R$13,$B$4:$B$13,B253)</f>
        <v>0</v>
      </c>
      <c r="Q253" s="112">
        <f t="shared" ca="1" si="39"/>
        <v>0.99452757391320845</v>
      </c>
      <c r="R253" s="112">
        <f ca="1">IF(B252=0,0,IF(B253=B252,R252+L253/O253,L253/O253+1))</f>
        <v>1.0577290457837365</v>
      </c>
    </row>
    <row r="254" spans="1:18" ht="24" x14ac:dyDescent="0.25">
      <c r="A254" s="102">
        <v>251</v>
      </c>
      <c r="B254" s="102" t="str">
        <f>'Участки тепловых сетей'!B254</f>
        <v xml:space="preserve">Блочная котельная для Центра культурного развития и автостанции с. Дивеево </v>
      </c>
      <c r="C254" s="102" t="str">
        <f>'Участки тепловых сетей'!C254</f>
        <v>ТК1</v>
      </c>
      <c r="D254" s="102" t="str">
        <f>'Участки тепловых сетей'!D254</f>
        <v xml:space="preserve">ШКр2-ТК1 </v>
      </c>
      <c r="E254" s="102">
        <f>IF('Участки тепловых сетей'!F254="Подземная канальная или подвальная",2,IF('Участки тепловых сетей'!F254="Подземная бесканальная",2,IF('Участки тепловых сетей'!F254="Надземная",1,0)))</f>
        <v>2</v>
      </c>
      <c r="F254" s="102">
        <f t="shared" si="32"/>
        <v>0.05</v>
      </c>
      <c r="G254" s="102">
        <f ca="1">IF(B254=0,0,(YEAR(TODAY())-'Участки тепловых сетей'!E254)*0.85)</f>
        <v>1.7</v>
      </c>
      <c r="H254" s="102">
        <f>IF(B254=0,0,'Участки тепловых сетей'!H254/1000)</f>
        <v>1.0000000000000001E-5</v>
      </c>
      <c r="I254" s="108">
        <f>IF(B254=0,0,'Участки тепловых сетей'!G254/1000)</f>
        <v>6.9000000000000006E-2</v>
      </c>
      <c r="J254" s="102">
        <f t="shared" si="33"/>
        <v>1.0000000000000001E-5</v>
      </c>
      <c r="K254" s="109">
        <f t="shared" ca="1" si="34"/>
        <v>0.8</v>
      </c>
      <c r="L254" s="109">
        <f t="shared" ca="1" si="35"/>
        <v>7.1265644987337627E-7</v>
      </c>
      <c r="M254" s="109">
        <f t="shared" ca="1" si="36"/>
        <v>7.1265644987337617E-2</v>
      </c>
      <c r="N254" s="108">
        <f t="shared" si="37"/>
        <v>5.3672534133017189</v>
      </c>
      <c r="O254" s="111">
        <f t="shared" si="38"/>
        <v>0.18631503359272916</v>
      </c>
      <c r="P254" s="111">
        <f>_xlfn.MAXIFS($R$4:$R$13,$B$4:$B$13,B254)</f>
        <v>0</v>
      </c>
      <c r="Q254" s="112">
        <f t="shared" ca="1" si="39"/>
        <v>0.99999928734380406</v>
      </c>
      <c r="R254" s="112">
        <f ca="1">IF(B253=0,0,IF(B254=B253,R253+L254/O254,L254/O254+1))</f>
        <v>1.0577328707914997</v>
      </c>
    </row>
    <row r="255" spans="1:18" ht="24" x14ac:dyDescent="0.25">
      <c r="A255" s="102">
        <v>252</v>
      </c>
      <c r="B255" s="102" t="str">
        <f>'Участки тепловых сетей'!B255</f>
        <v xml:space="preserve">Блочная котельная для Центра культурного развития и автостанции с. Дивеево </v>
      </c>
      <c r="C255" s="102" t="str">
        <f>'Участки тепловых сетей'!C255</f>
        <v>ШКр2-ТК1</v>
      </c>
      <c r="D255" s="102" t="str">
        <f>'Участки тепловых сетей'!D255</f>
        <v xml:space="preserve">ТК2 </v>
      </c>
      <c r="E255" s="102">
        <f>IF('Участки тепловых сетей'!F255="Подземная канальная или подвальная",2,IF('Участки тепловых сетей'!F255="Подземная бесканальная",2,IF('Участки тепловых сетей'!F255="Надземная",1,0)))</f>
        <v>2</v>
      </c>
      <c r="F255" s="102">
        <f t="shared" si="32"/>
        <v>0.05</v>
      </c>
      <c r="G255" s="102">
        <f ca="1">IF(B255=0,0,(YEAR(TODAY())-'Участки тепловых сетей'!E255)*0.85)</f>
        <v>1.7</v>
      </c>
      <c r="H255" s="102">
        <f>IF(B255=0,0,'Участки тепловых сетей'!H255/1000)</f>
        <v>0.128</v>
      </c>
      <c r="I255" s="108">
        <f>IF(B255=0,0,'Участки тепловых сетей'!G255/1000)</f>
        <v>6.9000000000000006E-2</v>
      </c>
      <c r="J255" s="102">
        <f t="shared" si="33"/>
        <v>0.128</v>
      </c>
      <c r="K255" s="109">
        <f t="shared" ca="1" si="34"/>
        <v>0.8</v>
      </c>
      <c r="L255" s="109">
        <f t="shared" ca="1" si="35"/>
        <v>9.122002558379215E-3</v>
      </c>
      <c r="M255" s="109">
        <f t="shared" ca="1" si="36"/>
        <v>7.1265644987337617E-2</v>
      </c>
      <c r="N255" s="108">
        <f t="shared" si="37"/>
        <v>5.338949545559954</v>
      </c>
      <c r="O255" s="111">
        <f t="shared" si="38"/>
        <v>0.18730276273759375</v>
      </c>
      <c r="P255" s="111">
        <f>_xlfn.MAXIFS($R$4:$R$13,$B$4:$B$13,B255)</f>
        <v>0</v>
      </c>
      <c r="Q255" s="112">
        <f t="shared" ca="1" si="39"/>
        <v>0.99091947668654812</v>
      </c>
      <c r="R255" s="112">
        <f ca="1">IF(B254=0,0,IF(B255=B254,R254+L255/O255,L255/O255+1))</f>
        <v>1.1064347822051552</v>
      </c>
    </row>
    <row r="256" spans="1:18" ht="24" x14ac:dyDescent="0.25">
      <c r="A256" s="102">
        <v>253</v>
      </c>
      <c r="B256" s="102" t="str">
        <f>'Участки тепловых сетей'!B256</f>
        <v xml:space="preserve">Блочная котельная для Центра культурного развития и автостанции с. Дивеево </v>
      </c>
      <c r="C256" s="102" t="str">
        <f>'Участки тепловых сетей'!C256</f>
        <v>ТК2</v>
      </c>
      <c r="D256" s="102" t="str">
        <f>'Участки тепловых сетей'!D256</f>
        <v xml:space="preserve">ул. Пролетарская, 4 </v>
      </c>
      <c r="E256" s="102">
        <f>IF('Участки тепловых сетей'!F256="Подземная канальная или подвальная",2,IF('Участки тепловых сетей'!F256="Подземная бесканальная",2,IF('Участки тепловых сетей'!F256="Надземная",1,0)))</f>
        <v>2</v>
      </c>
      <c r="F256" s="102">
        <f t="shared" si="32"/>
        <v>0.05</v>
      </c>
      <c r="G256" s="102">
        <f ca="1">IF(B256=0,0,(YEAR(TODAY())-'Участки тепловых сетей'!E256)*0.85)</f>
        <v>1.7</v>
      </c>
      <c r="H256" s="102">
        <f>IF(B256=0,0,'Участки тепловых сетей'!H256/1000)</f>
        <v>8.0000000000000002E-3</v>
      </c>
      <c r="I256" s="108">
        <f>IF(B256=0,0,'Участки тепловых сетей'!G256/1000)</f>
        <v>6.9000000000000006E-2</v>
      </c>
      <c r="J256" s="102">
        <f t="shared" si="33"/>
        <v>8.0000000000000002E-3</v>
      </c>
      <c r="K256" s="109">
        <f t="shared" ca="1" si="34"/>
        <v>0.8</v>
      </c>
      <c r="L256" s="109">
        <f t="shared" ca="1" si="35"/>
        <v>5.7012515989870094E-4</v>
      </c>
      <c r="M256" s="109">
        <f t="shared" ca="1" si="36"/>
        <v>7.1265644987337617E-2</v>
      </c>
      <c r="N256" s="108">
        <f t="shared" si="37"/>
        <v>5.3654864947670156</v>
      </c>
      <c r="O256" s="111">
        <f t="shared" si="38"/>
        <v>0.18637638934983897</v>
      </c>
      <c r="P256" s="111">
        <f>_xlfn.MAXIFS($R$4:$R$13,$B$4:$B$13,B256)</f>
        <v>0</v>
      </c>
      <c r="Q256" s="112">
        <f t="shared" ca="1" si="39"/>
        <v>0.99943003733056879</v>
      </c>
      <c r="R256" s="112">
        <f ca="1">IF(B255=0,0,IF(B256=B255,R255+L256/O256,L256/O256+1))</f>
        <v>1.1094937810509187</v>
      </c>
    </row>
    <row r="257" spans="1:18" ht="24" x14ac:dyDescent="0.25">
      <c r="A257" s="102">
        <v>254</v>
      </c>
      <c r="B257" s="102" t="str">
        <f>'Участки тепловых сетей'!B257</f>
        <v xml:space="preserve">Блочная котельная для Центра культурного развития и автостанции с. Дивеево </v>
      </c>
      <c r="C257" s="102" t="str">
        <f>'Участки тепловых сетей'!C257</f>
        <v>ТК2</v>
      </c>
      <c r="D257" s="102" t="str">
        <f>'Участки тепловых сетей'!D257</f>
        <v xml:space="preserve">ШКр3-ТК2 </v>
      </c>
      <c r="E257" s="102">
        <f>IF('Участки тепловых сетей'!F257="Подземная канальная или подвальная",2,IF('Участки тепловых сетей'!F257="Подземная бесканальная",2,IF('Участки тепловых сетей'!F257="Надземная",1,0)))</f>
        <v>2</v>
      </c>
      <c r="F257" s="102">
        <f t="shared" si="32"/>
        <v>0.05</v>
      </c>
      <c r="G257" s="102">
        <f ca="1">IF(B257=0,0,(YEAR(TODAY())-'Участки тепловых сетей'!E257)*0.85)</f>
        <v>1.7</v>
      </c>
      <c r="H257" s="102">
        <f>IF(B257=0,0,'Участки тепловых сетей'!H257/1000)</f>
        <v>1.0000000000000001E-5</v>
      </c>
      <c r="I257" s="108">
        <f>IF(B257=0,0,'Участки тепловых сетей'!G257/1000)</f>
        <v>5.0999999999999997E-2</v>
      </c>
      <c r="J257" s="102">
        <f t="shared" si="33"/>
        <v>1.0000000000000001E-5</v>
      </c>
      <c r="K257" s="109">
        <f t="shared" ca="1" si="34"/>
        <v>0.8</v>
      </c>
      <c r="L257" s="109">
        <f t="shared" ca="1" si="35"/>
        <v>7.1265644987337627E-7</v>
      </c>
      <c r="M257" s="109">
        <f t="shared" ca="1" si="36"/>
        <v>7.1265644987337617E-2</v>
      </c>
      <c r="N257" s="108">
        <f t="shared" si="37"/>
        <v>4.6196816460638868</v>
      </c>
      <c r="O257" s="111">
        <f t="shared" si="38"/>
        <v>0.21646513258159927</v>
      </c>
      <c r="P257" s="111">
        <f>_xlfn.MAXIFS($R$4:$R$13,$B$4:$B$13,B257)</f>
        <v>0</v>
      </c>
      <c r="Q257" s="112">
        <f t="shared" ca="1" si="39"/>
        <v>0.99999928734380406</v>
      </c>
      <c r="R257" s="112">
        <f ca="1">IF(B256=0,0,IF(B257=B256,R256+L257/O257,L257/O257+1))</f>
        <v>1.1094970732968401</v>
      </c>
    </row>
    <row r="258" spans="1:18" ht="24" x14ac:dyDescent="0.25">
      <c r="A258" s="102">
        <v>255</v>
      </c>
      <c r="B258" s="102" t="str">
        <f>'Участки тепловых сетей'!B258</f>
        <v xml:space="preserve">Блочная котельная для Центра культурного развития и автостанции с. Дивеево </v>
      </c>
      <c r="C258" s="102" t="str">
        <f>'Участки тепловых сетей'!C258</f>
        <v>ШКр3-ТК2</v>
      </c>
      <c r="D258" s="102" t="str">
        <f>'Участки тепловых сетей'!D258</f>
        <v xml:space="preserve">ул. Пролетарская, 6 </v>
      </c>
      <c r="E258" s="102">
        <f>IF('Участки тепловых сетей'!F258="Подземная канальная или подвальная",2,IF('Участки тепловых сетей'!F258="Подземная бесканальная",2,IF('Участки тепловых сетей'!F258="Надземная",1,0)))</f>
        <v>2</v>
      </c>
      <c r="F258" s="102">
        <f t="shared" si="32"/>
        <v>0.05</v>
      </c>
      <c r="G258" s="102">
        <f ca="1">IF(B258=0,0,(YEAR(TODAY())-'Участки тепловых сетей'!E258)*0.85)</f>
        <v>1.7</v>
      </c>
      <c r="H258" s="102">
        <f>IF(B258=0,0,'Участки тепловых сетей'!H258/1000)</f>
        <v>3.5000000000000003E-2</v>
      </c>
      <c r="I258" s="108">
        <f>IF(B258=0,0,'Участки тепловых сетей'!G258/1000)</f>
        <v>5.0999999999999997E-2</v>
      </c>
      <c r="J258" s="102">
        <f t="shared" si="33"/>
        <v>3.5000000000000003E-2</v>
      </c>
      <c r="K258" s="109">
        <f t="shared" ca="1" si="34"/>
        <v>0.8</v>
      </c>
      <c r="L258" s="109">
        <f t="shared" ca="1" si="35"/>
        <v>2.494297574556817E-3</v>
      </c>
      <c r="M258" s="109">
        <f t="shared" ca="1" si="36"/>
        <v>7.1265644987337617E-2</v>
      </c>
      <c r="N258" s="108">
        <f t="shared" si="37"/>
        <v>4.6142979691127533</v>
      </c>
      <c r="O258" s="111">
        <f t="shared" si="38"/>
        <v>0.21671769068530311</v>
      </c>
      <c r="P258" s="111">
        <f>_xlfn.MAXIFS($R$4:$R$13,$B$4:$B$13,B258)</f>
        <v>0</v>
      </c>
      <c r="Q258" s="112">
        <f t="shared" ca="1" si="39"/>
        <v>0.99750881060086316</v>
      </c>
      <c r="R258" s="112">
        <f ca="1">IF(B257=0,0,IF(B258=B257,R257+L258/O258,L258/O258+1))</f>
        <v>1.1210065055294804</v>
      </c>
    </row>
    <row r="259" spans="1:18" ht="24" x14ac:dyDescent="0.25">
      <c r="A259" s="102">
        <v>256</v>
      </c>
      <c r="B259" s="102" t="str">
        <f>'Участки тепловых сетей'!B259</f>
        <v xml:space="preserve">Блочная котельная для Центра культурного развития и автостанции с. Дивеево </v>
      </c>
      <c r="C259" s="102" t="str">
        <f>'Участки тепловых сетей'!C259</f>
        <v>Блочная котельная</v>
      </c>
      <c r="D259" s="102" t="str">
        <f>'Участки тепловых сетей'!D259</f>
        <v xml:space="preserve">ТК1-ГВС </v>
      </c>
      <c r="E259" s="102">
        <f>IF('Участки тепловых сетей'!F259="Подземная канальная или подвальная",2,IF('Участки тепловых сетей'!F259="Подземная бесканальная",2,IF('Участки тепловых сетей'!F259="Надземная",1,0)))</f>
        <v>2</v>
      </c>
      <c r="F259" s="102">
        <f t="shared" si="32"/>
        <v>0.05</v>
      </c>
      <c r="G259" s="102">
        <f ca="1">IF(B259=0,0,(YEAR(TODAY())-'Участки тепловых сетей'!E259)*0.85)</f>
        <v>1.7</v>
      </c>
      <c r="H259" s="102">
        <f>IF(B259=0,0,'Участки тепловых сетей'!H259/1000)</f>
        <v>3.6999999999999998E-2</v>
      </c>
      <c r="I259" s="108">
        <f>IF(B259=0,0,'Участки тепловых сетей'!G259/1000)</f>
        <v>3.2000000000000001E-2</v>
      </c>
      <c r="J259" s="102">
        <f t="shared" si="33"/>
        <v>3.6999999999999998E-2</v>
      </c>
      <c r="K259" s="109">
        <f t="shared" ca="1" si="34"/>
        <v>0.8</v>
      </c>
      <c r="L259" s="109">
        <f t="shared" ca="1" si="35"/>
        <v>2.6368288645314919E-3</v>
      </c>
      <c r="M259" s="109">
        <f t="shared" ca="1" si="36"/>
        <v>7.1265644987337617E-2</v>
      </c>
      <c r="N259" s="108">
        <f t="shared" si="37"/>
        <v>3.8840087675911215</v>
      </c>
      <c r="O259" s="111">
        <f t="shared" si="38"/>
        <v>0.25746594815752805</v>
      </c>
      <c r="P259" s="111">
        <f>_xlfn.MAXIFS($R$4:$R$13,$B$4:$B$13,B259)</f>
        <v>0</v>
      </c>
      <c r="Q259" s="112">
        <f t="shared" ca="1" si="39"/>
        <v>0.99736664451512558</v>
      </c>
      <c r="R259" s="112">
        <f ca="1">IF(B258=0,0,IF(B259=B258,R258+L259/O259,L259/O259+1))</f>
        <v>1.131247971957958</v>
      </c>
    </row>
    <row r="260" spans="1:18" ht="24" x14ac:dyDescent="0.25">
      <c r="A260" s="102">
        <v>257</v>
      </c>
      <c r="B260" s="102" t="str">
        <f>'Участки тепловых сетей'!B260</f>
        <v xml:space="preserve">Блочная котельная для Центра культурного развития и автостанции с. Дивеево </v>
      </c>
      <c r="C260" s="102" t="str">
        <f>'Участки тепловых сетей'!C260</f>
        <v>ТК1-ГВС</v>
      </c>
      <c r="D260" s="102" t="str">
        <f>'Участки тепловых сетей'!D260</f>
        <v xml:space="preserve">ул. Пролетарская, 2 </v>
      </c>
      <c r="E260" s="102">
        <f>IF('Участки тепловых сетей'!F260="Подземная канальная или подвальная",2,IF('Участки тепловых сетей'!F260="Подземная бесканальная",2,IF('Участки тепловых сетей'!F260="Надземная",1,0)))</f>
        <v>2</v>
      </c>
      <c r="F260" s="102">
        <f t="shared" si="32"/>
        <v>0.05</v>
      </c>
      <c r="G260" s="102">
        <f ca="1">IF(B260=0,0,(YEAR(TODAY())-'Участки тепловых сетей'!E260)*0.85)</f>
        <v>1.7</v>
      </c>
      <c r="H260" s="102">
        <f>IF(B260=0,0,'Участки тепловых сетей'!H260/1000)</f>
        <v>7.6999999999999999E-2</v>
      </c>
      <c r="I260" s="108">
        <f>IF(B260=0,0,'Участки тепловых сетей'!G260/1000)</f>
        <v>3.2000000000000001E-2</v>
      </c>
      <c r="J260" s="102">
        <f t="shared" si="33"/>
        <v>7.6999999999999999E-2</v>
      </c>
      <c r="K260" s="109">
        <f t="shared" ca="1" si="34"/>
        <v>0.8</v>
      </c>
      <c r="L260" s="109">
        <f t="shared" ca="1" si="35"/>
        <v>5.4874546640249966E-3</v>
      </c>
      <c r="M260" s="109">
        <f t="shared" ca="1" si="36"/>
        <v>7.1265644987337617E-2</v>
      </c>
      <c r="N260" s="108">
        <f t="shared" si="37"/>
        <v>3.8804908083490086</v>
      </c>
      <c r="O260" s="111">
        <f t="shared" si="38"/>
        <v>0.2576993605676029</v>
      </c>
      <c r="P260" s="111">
        <f>_xlfn.MAXIFS($R$4:$R$13,$B$4:$B$13,B260)</f>
        <v>0</v>
      </c>
      <c r="Q260" s="112">
        <f t="shared" ca="1" si="39"/>
        <v>0.99452757391320845</v>
      </c>
      <c r="R260" s="112">
        <f ca="1">IF(B259=0,0,IF(B260=B259,R259+L260/O260,L260/O260+1))</f>
        <v>1.1525419893429389</v>
      </c>
    </row>
    <row r="261" spans="1:18" ht="24" x14ac:dyDescent="0.25">
      <c r="A261" s="102">
        <v>258</v>
      </c>
      <c r="B261" s="102" t="str">
        <f>'Участки тепловых сетей'!B261</f>
        <v xml:space="preserve">Блочная котельная для Центра культурного развития и автостанции с. Дивеево </v>
      </c>
      <c r="C261" s="102" t="str">
        <f>'Участки тепловых сетей'!C261</f>
        <v>ТК1-ГВС</v>
      </c>
      <c r="D261" s="102" t="str">
        <f>'Участки тепловых сетей'!D261</f>
        <v xml:space="preserve">ТК2-ГВС </v>
      </c>
      <c r="E261" s="102">
        <f>IF('Участки тепловых сетей'!F261="Подземная канальная или подвальная",2,IF('Участки тепловых сетей'!F261="Подземная бесканальная",2,IF('Участки тепловых сетей'!F261="Надземная",1,0)))</f>
        <v>2</v>
      </c>
      <c r="F261" s="102">
        <f t="shared" si="32"/>
        <v>0.05</v>
      </c>
      <c r="G261" s="102">
        <f ca="1">IF(B261=0,0,(YEAR(TODAY())-'Участки тепловых сетей'!E261)*0.85)</f>
        <v>1.7</v>
      </c>
      <c r="H261" s="102">
        <f>IF(B261=0,0,'Участки тепловых сетей'!H261/1000)</f>
        <v>0.128</v>
      </c>
      <c r="I261" s="108">
        <f>IF(B261=0,0,'Участки тепловых сетей'!G261/1000)</f>
        <v>3.2000000000000001E-2</v>
      </c>
      <c r="J261" s="102">
        <f t="shared" si="33"/>
        <v>0.128</v>
      </c>
      <c r="K261" s="109">
        <f t="shared" ca="1" si="34"/>
        <v>0.8</v>
      </c>
      <c r="L261" s="109">
        <f t="shared" ca="1" si="35"/>
        <v>9.122002558379215E-3</v>
      </c>
      <c r="M261" s="109">
        <f t="shared" ca="1" si="36"/>
        <v>7.1265644987337617E-2</v>
      </c>
      <c r="N261" s="108">
        <f t="shared" si="37"/>
        <v>3.8760054103153152</v>
      </c>
      <c r="O261" s="111">
        <f t="shared" si="38"/>
        <v>0.25799757589054795</v>
      </c>
      <c r="P261" s="111">
        <f>_xlfn.MAXIFS($R$4:$R$13,$B$4:$B$13,B261)</f>
        <v>0</v>
      </c>
      <c r="Q261" s="112">
        <f t="shared" ca="1" si="39"/>
        <v>0.99091947668654812</v>
      </c>
      <c r="R261" s="112">
        <f ca="1">IF(B260=0,0,IF(B261=B260,R260+L261/O261,L261/O261+1))</f>
        <v>1.1878989206121269</v>
      </c>
    </row>
    <row r="262" spans="1:18" ht="24" x14ac:dyDescent="0.25">
      <c r="A262" s="102">
        <v>259</v>
      </c>
      <c r="B262" s="102" t="str">
        <f>'Участки тепловых сетей'!B262</f>
        <v xml:space="preserve">Блочная котельная для Центра культурного развития и автостанции с. Дивеево </v>
      </c>
      <c r="C262" s="102" t="str">
        <f>'Участки тепловых сетей'!C262</f>
        <v>ТК2-ГВС</v>
      </c>
      <c r="D262" s="102" t="str">
        <f>'Участки тепловых сетей'!D262</f>
        <v xml:space="preserve">ул. Пролетарская, 4 </v>
      </c>
      <c r="E262" s="102">
        <f>IF('Участки тепловых сетей'!F262="Подземная канальная или подвальная",2,IF('Участки тепловых сетей'!F262="Подземная бесканальная",2,IF('Участки тепловых сетей'!F262="Надземная",1,0)))</f>
        <v>2</v>
      </c>
      <c r="F262" s="102">
        <f t="shared" si="32"/>
        <v>0.05</v>
      </c>
      <c r="G262" s="102">
        <f ca="1">IF(B262=0,0,(YEAR(TODAY())-'Участки тепловых сетей'!E262)*0.85)</f>
        <v>1.7</v>
      </c>
      <c r="H262" s="102">
        <f>IF(B262=0,0,'Участки тепловых сетей'!H262/1000)</f>
        <v>8.0000000000000002E-3</v>
      </c>
      <c r="I262" s="108">
        <f>IF(B262=0,0,'Участки тепловых сетей'!G262/1000)</f>
        <v>3.2000000000000001E-2</v>
      </c>
      <c r="J262" s="102">
        <f t="shared" si="33"/>
        <v>8.0000000000000002E-3</v>
      </c>
      <c r="K262" s="109">
        <f t="shared" ca="1" si="34"/>
        <v>0.8</v>
      </c>
      <c r="L262" s="109">
        <f t="shared" ca="1" si="35"/>
        <v>5.7012515989870094E-4</v>
      </c>
      <c r="M262" s="109">
        <f t="shared" ca="1" si="36"/>
        <v>7.1265644987337617E-2</v>
      </c>
      <c r="N262" s="108">
        <f t="shared" si="37"/>
        <v>3.8865592880416533</v>
      </c>
      <c r="O262" s="111">
        <f t="shared" si="38"/>
        <v>0.25729698838683529</v>
      </c>
      <c r="P262" s="111">
        <f>_xlfn.MAXIFS($R$4:$R$13,$B$4:$B$13,B262)</f>
        <v>0</v>
      </c>
      <c r="Q262" s="112">
        <f t="shared" ca="1" si="39"/>
        <v>0.99943003733056879</v>
      </c>
      <c r="R262" s="112">
        <f ca="1">IF(B261=0,0,IF(B262=B261,R261+L262/O262,L262/O262+1))</f>
        <v>1.1901147458476775</v>
      </c>
    </row>
    <row r="263" spans="1:18" x14ac:dyDescent="0.25">
      <c r="A263" s="102">
        <v>260</v>
      </c>
      <c r="B263" s="102" t="str">
        <f>'Участки тепловых сетей'!B263</f>
        <v>Котельная с. Кременки</v>
      </c>
      <c r="C263" s="102" t="str">
        <f>'Участки тепловых сетей'!C263</f>
        <v>Котельная с. Кременки</v>
      </c>
      <c r="D263" s="102" t="str">
        <f>'Участки тепловых сетей'!D263</f>
        <v xml:space="preserve">Котельная с. Кременки </v>
      </c>
      <c r="E263" s="102">
        <f>IF('Участки тепловых сетей'!F263="Подземная канальная или подвальная",2,IF('Участки тепловых сетей'!F263="Подземная бесканальная",2,IF('Участки тепловых сетей'!F263="Надземная",1,0)))</f>
        <v>2</v>
      </c>
      <c r="F263" s="102">
        <f t="shared" si="32"/>
        <v>0.05</v>
      </c>
      <c r="G263" s="102">
        <f ca="1">IF(B263=0,0,(YEAR(TODAY())-'Участки тепловых сетей'!E263)*0.85)</f>
        <v>46.75</v>
      </c>
      <c r="H263" s="102">
        <f>IF(B263=0,0,'Участки тепловых сетей'!H263/1000)</f>
        <v>1.0000000000000001E-5</v>
      </c>
      <c r="I263" s="108">
        <f>IF(B263=0,0,'Участки тепловых сетей'!G263/1000)</f>
        <v>0.25900000000000001</v>
      </c>
      <c r="J263" s="102">
        <f t="shared" si="33"/>
        <v>1.0000000000000001E-5</v>
      </c>
      <c r="K263" s="109">
        <f t="shared" ca="1" si="34"/>
        <v>5.1776579428358449</v>
      </c>
      <c r="L263" s="109">
        <f t="shared" ca="1" si="35"/>
        <v>3.141148649118522E-4</v>
      </c>
      <c r="M263" s="109">
        <f t="shared" ca="1" si="36"/>
        <v>31.411486491185215</v>
      </c>
      <c r="N263" s="108">
        <f t="shared" si="37"/>
        <v>14.926853178765855</v>
      </c>
      <c r="O263" s="111">
        <f t="shared" si="38"/>
        <v>6.6993356739285595E-2</v>
      </c>
      <c r="P263" s="111">
        <f>_xlfn.MAXIFS($R$4:$R$13,$B$4:$B$13,B263)</f>
        <v>0</v>
      </c>
      <c r="Q263" s="112">
        <f t="shared" ca="1" si="39"/>
        <v>0.99968593446399723</v>
      </c>
      <c r="R263" s="112">
        <f ca="1">IF(B262=0,0,IF(B263=B262,R262+L263/O263,L263/O263+1))</f>
        <v>1.0046887464698071</v>
      </c>
    </row>
    <row r="264" spans="1:18" x14ac:dyDescent="0.25">
      <c r="A264" s="102">
        <v>261</v>
      </c>
      <c r="B264" s="102" t="str">
        <f>'Участки тепловых сетей'!B264</f>
        <v>Котельная с. Кременки</v>
      </c>
      <c r="C264" s="102" t="str">
        <f>'Участки тепловых сетей'!C264</f>
        <v>Котельная с. Кременки</v>
      </c>
      <c r="D264" s="102" t="str">
        <f>'Участки тепловых сетей'!D264</f>
        <v xml:space="preserve">УТ1 </v>
      </c>
      <c r="E264" s="102">
        <f>IF('Участки тепловых сетей'!F264="Подземная канальная или подвальная",2,IF('Участки тепловых сетей'!F264="Подземная бесканальная",2,IF('Участки тепловых сетей'!F264="Надземная",1,0)))</f>
        <v>1</v>
      </c>
      <c r="F264" s="102">
        <f t="shared" si="32"/>
        <v>0.05</v>
      </c>
      <c r="G264" s="102">
        <f ca="1">IF(B264=0,0,(YEAR(TODAY())-'Участки тепловых сетей'!E264)*0.85)</f>
        <v>46.75</v>
      </c>
      <c r="H264" s="102">
        <f>IF(B264=0,0,'Участки тепловых сетей'!H264/1000)</f>
        <v>9.9000000000000005E-2</v>
      </c>
      <c r="I264" s="108">
        <f>IF(B264=0,0,'Участки тепловых сетей'!G264/1000)</f>
        <v>0.20699999999999999</v>
      </c>
      <c r="J264" s="102">
        <f t="shared" si="33"/>
        <v>9.9000000000000005E-2</v>
      </c>
      <c r="K264" s="109">
        <f t="shared" ca="1" si="34"/>
        <v>5.1776579428358449</v>
      </c>
      <c r="L264" s="109">
        <f t="shared" ca="1" si="35"/>
        <v>3.1097371626273365</v>
      </c>
      <c r="M264" s="109">
        <f t="shared" ca="1" si="36"/>
        <v>31.411486491185215</v>
      </c>
      <c r="N264" s="108">
        <f t="shared" si="37"/>
        <v>12.011419775543184</v>
      </c>
      <c r="O264" s="111">
        <f t="shared" si="38"/>
        <v>8.3254104734240525E-2</v>
      </c>
      <c r="P264" s="111">
        <f>_xlfn.MAXIFS($R$4:$R$13,$B$4:$B$13,B264)</f>
        <v>0</v>
      </c>
      <c r="Q264" s="112">
        <f t="shared" ca="1" si="39"/>
        <v>4.4612679678924141E-2</v>
      </c>
      <c r="R264" s="112">
        <f ca="1">IF(B263=0,0,IF(B264=B263,R263+L264/O264,L264/O264+1))</f>
        <v>38.357047198393346</v>
      </c>
    </row>
    <row r="265" spans="1:18" x14ac:dyDescent="0.25">
      <c r="A265" s="102">
        <v>262</v>
      </c>
      <c r="B265" s="102" t="str">
        <f>'Участки тепловых сетей'!B265</f>
        <v>Котельная с. Кременки</v>
      </c>
      <c r="C265" s="102" t="str">
        <f>'Участки тепловых сетей'!C265</f>
        <v>УТ1</v>
      </c>
      <c r="D265" s="102" t="str">
        <f>'Участки тепловых сетей'!D265</f>
        <v xml:space="preserve">УТ2 </v>
      </c>
      <c r="E265" s="102">
        <f>IF('Участки тепловых сетей'!F265="Подземная канальная или подвальная",2,IF('Участки тепловых сетей'!F265="Подземная бесканальная",2,IF('Участки тепловых сетей'!F265="Надземная",1,0)))</f>
        <v>1</v>
      </c>
      <c r="F265" s="102">
        <f t="shared" si="32"/>
        <v>0.05</v>
      </c>
      <c r="G265" s="102">
        <f ca="1">IF(B265=0,0,(YEAR(TODAY())-'Участки тепловых сетей'!E265)*0.85)</f>
        <v>46.75</v>
      </c>
      <c r="H265" s="102">
        <f>IF(B265=0,0,'Участки тепловых сетей'!H265/1000)</f>
        <v>4.7E-2</v>
      </c>
      <c r="I265" s="108">
        <f>IF(B265=0,0,'Участки тепловых сетей'!G265/1000)</f>
        <v>0.20699999999999999</v>
      </c>
      <c r="J265" s="102">
        <f t="shared" si="33"/>
        <v>4.7E-2</v>
      </c>
      <c r="K265" s="109">
        <f t="shared" ca="1" si="34"/>
        <v>5.1776579428358449</v>
      </c>
      <c r="L265" s="109">
        <f t="shared" ca="1" si="35"/>
        <v>1.4763398650857051</v>
      </c>
      <c r="M265" s="109">
        <f t="shared" ca="1" si="36"/>
        <v>31.411486491185215</v>
      </c>
      <c r="N265" s="108">
        <f t="shared" si="37"/>
        <v>12.054395043814496</v>
      </c>
      <c r="O265" s="111">
        <f t="shared" si="38"/>
        <v>8.2957294527453915E-2</v>
      </c>
      <c r="P265" s="111">
        <f>_xlfn.MAXIFS($R$4:$R$13,$B$4:$B$13,B265)</f>
        <v>0</v>
      </c>
      <c r="Q265" s="112">
        <f t="shared" ca="1" si="39"/>
        <v>0.22847239968100008</v>
      </c>
      <c r="R265" s="112">
        <f ca="1">IF(B264=0,0,IF(B265=B264,R264+L265/O265,L265/O265+1))</f>
        <v>56.153431151068233</v>
      </c>
    </row>
    <row r="266" spans="1:18" x14ac:dyDescent="0.25">
      <c r="A266" s="102">
        <v>263</v>
      </c>
      <c r="B266" s="102" t="str">
        <f>'Участки тепловых сетей'!B266</f>
        <v>Котельная с. Кременки</v>
      </c>
      <c r="C266" s="102" t="str">
        <f>'Участки тепловых сетей'!C266</f>
        <v>УТ2</v>
      </c>
      <c r="D266" s="102" t="str">
        <f>'Участки тепловых сетей'!D266</f>
        <v xml:space="preserve">УТ4 </v>
      </c>
      <c r="E266" s="102">
        <f>IF('Участки тепловых сетей'!F266="Подземная канальная или подвальная",2,IF('Участки тепловых сетей'!F266="Подземная бесканальная",2,IF('Участки тепловых сетей'!F266="Надземная",1,0)))</f>
        <v>1</v>
      </c>
      <c r="F266" s="102">
        <f t="shared" si="32"/>
        <v>0.05</v>
      </c>
      <c r="G266" s="102">
        <f ca="1">IF(B266=0,0,(YEAR(TODAY())-'Участки тепловых сетей'!E266)*0.85)</f>
        <v>46.75</v>
      </c>
      <c r="H266" s="102">
        <f>IF(B266=0,0,'Участки тепловых сетей'!H266/1000)</f>
        <v>8.7999999999999995E-2</v>
      </c>
      <c r="I266" s="108">
        <f>IF(B266=0,0,'Участки тепловых сетей'!G266/1000)</f>
        <v>0.20699999999999999</v>
      </c>
      <c r="J266" s="102">
        <f t="shared" si="33"/>
        <v>8.7999999999999995E-2</v>
      </c>
      <c r="K266" s="109">
        <f t="shared" ca="1" si="34"/>
        <v>5.1776579428358449</v>
      </c>
      <c r="L266" s="109">
        <f t="shared" ca="1" si="35"/>
        <v>2.7642108112242987</v>
      </c>
      <c r="M266" s="109">
        <f t="shared" ca="1" si="36"/>
        <v>31.411486491185215</v>
      </c>
      <c r="N266" s="108">
        <f t="shared" si="37"/>
        <v>12.020510697677496</v>
      </c>
      <c r="O266" s="111">
        <f t="shared" si="38"/>
        <v>8.3191140971507288E-2</v>
      </c>
      <c r="P266" s="111">
        <f>_xlfn.MAXIFS($R$4:$R$13,$B$4:$B$13,B266)</f>
        <v>0</v>
      </c>
      <c r="Q266" s="112">
        <f t="shared" ca="1" si="39"/>
        <v>6.3025818995271238E-2</v>
      </c>
      <c r="R266" s="112">
        <f ca="1">IF(B265=0,0,IF(B266=B265,R265+L266/O266,L266/O266+1))</f>
        <v>89.380656778025696</v>
      </c>
    </row>
    <row r="267" spans="1:18" x14ac:dyDescent="0.25">
      <c r="A267" s="102">
        <v>264</v>
      </c>
      <c r="B267" s="102" t="str">
        <f>'Участки тепловых сетей'!B267</f>
        <v>Котельная с. Кременки</v>
      </c>
      <c r="C267" s="102" t="str">
        <f>'Участки тепловых сетей'!C267</f>
        <v>УТ4</v>
      </c>
      <c r="D267" s="102" t="str">
        <f>'Участки тепловых сетей'!D267</f>
        <v xml:space="preserve">ТК10 </v>
      </c>
      <c r="E267" s="102">
        <f>IF('Участки тепловых сетей'!F267="Подземная канальная или подвальная",2,IF('Участки тепловых сетей'!F267="Подземная бесканальная",2,IF('Участки тепловых сетей'!F267="Надземная",1,0)))</f>
        <v>2</v>
      </c>
      <c r="F267" s="102">
        <f t="shared" si="32"/>
        <v>0.05</v>
      </c>
      <c r="G267" s="102">
        <f ca="1">IF(B267=0,0,(YEAR(TODAY())-'Участки тепловых сетей'!E267)*0.85)</f>
        <v>45.9</v>
      </c>
      <c r="H267" s="102">
        <f>IF(B267=0,0,'Участки тепловых сетей'!H267/1000)</f>
        <v>0.13200000000000001</v>
      </c>
      <c r="I267" s="108">
        <f>IF(B267=0,0,'Участки тепловых сетей'!G267/1000)</f>
        <v>0.15</v>
      </c>
      <c r="J267" s="102">
        <f t="shared" si="33"/>
        <v>0.13200000000000001</v>
      </c>
      <c r="K267" s="109">
        <f t="shared" ca="1" si="34"/>
        <v>4.9622180061426739</v>
      </c>
      <c r="L267" s="109">
        <f t="shared" ca="1" si="35"/>
        <v>2.7656045107137972</v>
      </c>
      <c r="M267" s="109">
        <f t="shared" ca="1" si="36"/>
        <v>20.951549323589372</v>
      </c>
      <c r="N267" s="108">
        <f t="shared" si="37"/>
        <v>9.075253057672656</v>
      </c>
      <c r="O267" s="111">
        <f t="shared" si="38"/>
        <v>0.11018976480821677</v>
      </c>
      <c r="P267" s="111">
        <f>_xlfn.MAXIFS($R$4:$R$13,$B$4:$B$13,B267)</f>
        <v>0</v>
      </c>
      <c r="Q267" s="112">
        <f t="shared" ca="1" si="39"/>
        <v>6.2938041125706598E-2</v>
      </c>
      <c r="R267" s="112">
        <f ca="1">IF(B266=0,0,IF(B267=B266,R266+L267/O267,L267/O267+1))</f>
        <v>114.47921757019438</v>
      </c>
    </row>
    <row r="268" spans="1:18" x14ac:dyDescent="0.25">
      <c r="A268" s="102">
        <v>265</v>
      </c>
      <c r="B268" s="102" t="str">
        <f>'Участки тепловых сетей'!B268</f>
        <v>Котельная с. Кременки</v>
      </c>
      <c r="C268" s="102" t="str">
        <f>'Участки тепловых сетей'!C268</f>
        <v>ТК10</v>
      </c>
      <c r="D268" s="102" t="str">
        <f>'Участки тепловых сетей'!D268</f>
        <v xml:space="preserve">ТК12 </v>
      </c>
      <c r="E268" s="102">
        <f>IF('Участки тепловых сетей'!F268="Подземная канальная или подвальная",2,IF('Участки тепловых сетей'!F268="Подземная бесканальная",2,IF('Участки тепловых сетей'!F268="Надземная",1,0)))</f>
        <v>2</v>
      </c>
      <c r="F268" s="102">
        <f t="shared" si="32"/>
        <v>0.05</v>
      </c>
      <c r="G268" s="102">
        <f ca="1">IF(B268=0,0,(YEAR(TODAY())-'Участки тепловых сетей'!E268)*0.85)</f>
        <v>45.9</v>
      </c>
      <c r="H268" s="102">
        <f>IF(B268=0,0,'Участки тепловых сетей'!H268/1000)</f>
        <v>0.06</v>
      </c>
      <c r="I268" s="108">
        <f>IF(B268=0,0,'Участки тепловых сетей'!G268/1000)</f>
        <v>0.15</v>
      </c>
      <c r="J268" s="102">
        <f t="shared" si="33"/>
        <v>0.06</v>
      </c>
      <c r="K268" s="109">
        <f t="shared" ca="1" si="34"/>
        <v>4.9622180061426739</v>
      </c>
      <c r="L268" s="109">
        <f t="shared" ca="1" si="35"/>
        <v>1.2570929594153624</v>
      </c>
      <c r="M268" s="109">
        <f t="shared" ca="1" si="36"/>
        <v>20.951549323589372</v>
      </c>
      <c r="N268" s="108">
        <f t="shared" si="37"/>
        <v>9.1156820433583583</v>
      </c>
      <c r="O268" s="111">
        <f t="shared" si="38"/>
        <v>0.10970106188912053</v>
      </c>
      <c r="P268" s="111">
        <f>_xlfn.MAXIFS($R$4:$R$13,$B$4:$B$13,B268)</f>
        <v>0</v>
      </c>
      <c r="Q268" s="112">
        <f t="shared" ca="1" si="39"/>
        <v>0.28447981999284344</v>
      </c>
      <c r="R268" s="112">
        <f ca="1">IF(B267=0,0,IF(B268=B267,R267+L268/O268,L268/O268+1))</f>
        <v>125.93847728716922</v>
      </c>
    </row>
    <row r="269" spans="1:18" x14ac:dyDescent="0.25">
      <c r="A269" s="102">
        <v>266</v>
      </c>
      <c r="B269" s="102" t="str">
        <f>'Участки тепловых сетей'!B269</f>
        <v>Котельная с. Кременки</v>
      </c>
      <c r="C269" s="102" t="str">
        <f>'Участки тепловых сетей'!C269</f>
        <v>ТК12</v>
      </c>
      <c r="D269" s="102" t="str">
        <f>'Участки тепловых сетей'!D269</f>
        <v xml:space="preserve">ТК13 </v>
      </c>
      <c r="E269" s="102">
        <f>IF('Участки тепловых сетей'!F269="Подземная канальная или подвальная",2,IF('Участки тепловых сетей'!F269="Подземная бесканальная",2,IF('Участки тепловых сетей'!F269="Надземная",1,0)))</f>
        <v>2</v>
      </c>
      <c r="F269" s="102">
        <f t="shared" ref="F269:F332" si="40">IF(B269=0,0,0.05)</f>
        <v>0.05</v>
      </c>
      <c r="G269" s="102">
        <f ca="1">IF(B269=0,0,(YEAR(TODAY())-'Участки тепловых сетей'!E269)*0.85)</f>
        <v>45.9</v>
      </c>
      <c r="H269" s="102">
        <f>IF(B269=0,0,'Участки тепловых сетей'!H269/1000)</f>
        <v>7.1999999999999995E-2</v>
      </c>
      <c r="I269" s="108">
        <f>IF(B269=0,0,'Участки тепловых сетей'!G269/1000)</f>
        <v>0.15</v>
      </c>
      <c r="J269" s="102">
        <f t="shared" ref="J269:J332" si="41">IF(H269&lt;1,H269,IF(B269=0,0,IF(I269&lt;0.3,1,IF(I269&lt;0.6,1.5,IF(I269=0.6,2,IF(I269&lt;1.4,3,0))))))</f>
        <v>7.1999999999999995E-2</v>
      </c>
      <c r="K269" s="109">
        <f t="shared" ref="K269:K332" ca="1" si="42">IF(B269=0,0,IF(G269&gt;17,0.5*EXP(G269/20),IF(G269&gt;3,1,0.8)))</f>
        <v>4.9622180061426739</v>
      </c>
      <c r="L269" s="109">
        <f t="shared" ref="L269:L332" ca="1" si="43">IF(B269=0,0,M269*H269)</f>
        <v>1.5085115512984346</v>
      </c>
      <c r="M269" s="109">
        <f t="shared" ref="M269:M332" ca="1" si="44">IF(B269=0,0,F269*(0.1*G269)^(K269-1))</f>
        <v>20.951549323589372</v>
      </c>
      <c r="N269" s="108">
        <f t="shared" ref="N269:N332" si="45">IF(B269=0,0,2.91*(1+((20.89+((-1.88)*J269))*I269^(1.2))))</f>
        <v>9.1089438790774082</v>
      </c>
      <c r="O269" s="111">
        <f t="shared" ref="O269:O332" si="46">IF(B269=0,0,1/N269)</f>
        <v>0.109782211118561</v>
      </c>
      <c r="P269" s="111">
        <f>_xlfn.MAXIFS($R$4:$R$13,$B$4:$B$13,B269)</f>
        <v>0</v>
      </c>
      <c r="Q269" s="112">
        <f t="shared" ref="Q269:Q332" ca="1" si="47">IF(B269=0,0,EXP(-L269))</f>
        <v>0.22123903596146086</v>
      </c>
      <c r="R269" s="112">
        <f ca="1">IF(B268=0,0,IF(B269=B268,R268+L269/O269,L269/O269+1))</f>
        <v>139.67942434888667</v>
      </c>
    </row>
    <row r="270" spans="1:18" x14ac:dyDescent="0.25">
      <c r="A270" s="102">
        <v>267</v>
      </c>
      <c r="B270" s="102" t="str">
        <f>'Участки тепловых сетей'!B270</f>
        <v>Котельная с. Кременки</v>
      </c>
      <c r="C270" s="102" t="str">
        <f>'Участки тепловых сетей'!C270</f>
        <v>ТК13</v>
      </c>
      <c r="D270" s="102" t="str">
        <f>'Участки тепловых сетей'!D270</f>
        <v xml:space="preserve">ТК14 </v>
      </c>
      <c r="E270" s="102">
        <f>IF('Участки тепловых сетей'!F270="Подземная канальная или подвальная",2,IF('Участки тепловых сетей'!F270="Подземная бесканальная",2,IF('Участки тепловых сетей'!F270="Надземная",1,0)))</f>
        <v>2</v>
      </c>
      <c r="F270" s="102">
        <f t="shared" si="40"/>
        <v>0.05</v>
      </c>
      <c r="G270" s="102">
        <f ca="1">IF(B270=0,0,(YEAR(TODAY())-'Участки тепловых сетей'!E270)*0.85)</f>
        <v>45.9</v>
      </c>
      <c r="H270" s="102">
        <f>IF(B270=0,0,'Участки тепловых сетей'!H270/1000)</f>
        <v>6.3E-2</v>
      </c>
      <c r="I270" s="108">
        <f>IF(B270=0,0,'Участки тепловых сетей'!G270/1000)</f>
        <v>0.15</v>
      </c>
      <c r="J270" s="102">
        <f t="shared" si="41"/>
        <v>6.3E-2</v>
      </c>
      <c r="K270" s="109">
        <f t="shared" ca="1" si="42"/>
        <v>4.9622180061426739</v>
      </c>
      <c r="L270" s="109">
        <f t="shared" ca="1" si="43"/>
        <v>1.3199476073861305</v>
      </c>
      <c r="M270" s="109">
        <f t="shared" ca="1" si="44"/>
        <v>20.951549323589372</v>
      </c>
      <c r="N270" s="108">
        <f t="shared" si="45"/>
        <v>9.1139975022881199</v>
      </c>
      <c r="O270" s="111">
        <f t="shared" si="46"/>
        <v>0.10972133794736551</v>
      </c>
      <c r="P270" s="111">
        <f>_xlfn.MAXIFS($R$4:$R$13,$B$4:$B$13,B270)</f>
        <v>0</v>
      </c>
      <c r="Q270" s="112">
        <f t="shared" ca="1" si="47"/>
        <v>0.2671492982492249</v>
      </c>
      <c r="R270" s="112">
        <f ca="1">IF(B269=0,0,IF(B270=B269,R269+L270/O270,L270/O270+1))</f>
        <v>151.70942354575504</v>
      </c>
    </row>
    <row r="271" spans="1:18" x14ac:dyDescent="0.25">
      <c r="A271" s="102">
        <v>268</v>
      </c>
      <c r="B271" s="102" t="str">
        <f>'Участки тепловых сетей'!B271</f>
        <v>Котельная с. Кременки</v>
      </c>
      <c r="C271" s="102" t="str">
        <f>'Участки тепловых сетей'!C271</f>
        <v>ТК14</v>
      </c>
      <c r="D271" s="102" t="str">
        <f>'Участки тепловых сетей'!D271</f>
        <v xml:space="preserve">ТК15 </v>
      </c>
      <c r="E271" s="102">
        <f>IF('Участки тепловых сетей'!F271="Подземная канальная или подвальная",2,IF('Участки тепловых сетей'!F271="Подземная бесканальная",2,IF('Участки тепловых сетей'!F271="Надземная",1,0)))</f>
        <v>2</v>
      </c>
      <c r="F271" s="102">
        <f t="shared" si="40"/>
        <v>0.05</v>
      </c>
      <c r="G271" s="102">
        <f ca="1">IF(B271=0,0,(YEAR(TODAY())-'Участки тепловых сетей'!E271)*0.85)</f>
        <v>45.9</v>
      </c>
      <c r="H271" s="102">
        <f>IF(B271=0,0,'Участки тепловых сетей'!H271/1000)</f>
        <v>6.5000000000000002E-2</v>
      </c>
      <c r="I271" s="108">
        <f>IF(B271=0,0,'Участки тепловых сетей'!G271/1000)</f>
        <v>0.15</v>
      </c>
      <c r="J271" s="102">
        <f t="shared" si="41"/>
        <v>6.5000000000000002E-2</v>
      </c>
      <c r="K271" s="109">
        <f t="shared" ca="1" si="42"/>
        <v>4.9622180061426739</v>
      </c>
      <c r="L271" s="109">
        <f t="shared" ca="1" si="43"/>
        <v>1.3618507060333092</v>
      </c>
      <c r="M271" s="109">
        <f t="shared" ca="1" si="44"/>
        <v>20.951549323589372</v>
      </c>
      <c r="N271" s="108">
        <f t="shared" si="45"/>
        <v>9.1128744749079633</v>
      </c>
      <c r="O271" s="111">
        <f t="shared" si="46"/>
        <v>0.1097348594840707</v>
      </c>
      <c r="P271" s="111">
        <f>_xlfn.MAXIFS($R$4:$R$13,$B$4:$B$13,B271)</f>
        <v>0</v>
      </c>
      <c r="Q271" s="112">
        <f t="shared" ca="1" si="47"/>
        <v>0.25618621258016167</v>
      </c>
      <c r="R271" s="112">
        <f ca="1">IF(B270=0,0,IF(B271=B270,R270+L271/O271,L271/O271+1))</f>
        <v>164.11979808340138</v>
      </c>
    </row>
    <row r="272" spans="1:18" x14ac:dyDescent="0.25">
      <c r="A272" s="102">
        <v>269</v>
      </c>
      <c r="B272" s="102" t="str">
        <f>'Участки тепловых сетей'!B272</f>
        <v>Котельная с. Кременки</v>
      </c>
      <c r="C272" s="102" t="str">
        <f>'Участки тепловых сетей'!C272</f>
        <v>ТК15</v>
      </c>
      <c r="D272" s="102" t="str">
        <f>'Участки тепловых сетей'!D272</f>
        <v xml:space="preserve">ТК16 </v>
      </c>
      <c r="E272" s="102">
        <f>IF('Участки тепловых сетей'!F272="Подземная канальная или подвальная",2,IF('Участки тепловых сетей'!F272="Подземная бесканальная",2,IF('Участки тепловых сетей'!F272="Надземная",1,0)))</f>
        <v>2</v>
      </c>
      <c r="F272" s="102">
        <f t="shared" si="40"/>
        <v>0.05</v>
      </c>
      <c r="G272" s="102">
        <f ca="1">IF(B272=0,0,(YEAR(TODAY())-'Участки тепловых сетей'!E272)*0.85)</f>
        <v>45.9</v>
      </c>
      <c r="H272" s="102">
        <f>IF(B272=0,0,'Участки тепловых сетей'!H272/1000)</f>
        <v>4.2999999999999997E-2</v>
      </c>
      <c r="I272" s="108">
        <f>IF(B272=0,0,'Участки тепловых сетей'!G272/1000)</f>
        <v>0.15</v>
      </c>
      <c r="J272" s="102">
        <f t="shared" si="41"/>
        <v>4.2999999999999997E-2</v>
      </c>
      <c r="K272" s="109">
        <f t="shared" ca="1" si="42"/>
        <v>4.9622180061426739</v>
      </c>
      <c r="L272" s="109">
        <f t="shared" ca="1" si="43"/>
        <v>0.90091662091434288</v>
      </c>
      <c r="M272" s="109">
        <f t="shared" ca="1" si="44"/>
        <v>20.951549323589372</v>
      </c>
      <c r="N272" s="108">
        <f t="shared" si="45"/>
        <v>9.1252277760897051</v>
      </c>
      <c r="O272" s="111">
        <f t="shared" si="46"/>
        <v>0.10958630562847328</v>
      </c>
      <c r="P272" s="111">
        <f>_xlfn.MAXIFS($R$4:$R$13,$B$4:$B$13,B272)</f>
        <v>0</v>
      </c>
      <c r="Q272" s="112">
        <f t="shared" ca="1" si="47"/>
        <v>0.40619716023384383</v>
      </c>
      <c r="R272" s="112">
        <f ca="1">IF(B271=0,0,IF(B272=B271,R271+L272/O272,L272/O272+1))</f>
        <v>172.34086745650981</v>
      </c>
    </row>
    <row r="273" spans="1:18" x14ac:dyDescent="0.25">
      <c r="A273" s="102">
        <v>270</v>
      </c>
      <c r="B273" s="102" t="str">
        <f>'Участки тепловых сетей'!B273</f>
        <v>Котельная с. Кременки</v>
      </c>
      <c r="C273" s="102" t="str">
        <f>'Участки тепловых сетей'!C273</f>
        <v>ТК3</v>
      </c>
      <c r="D273" s="102" t="str">
        <f>'Участки тепловых сетей'!D273</f>
        <v xml:space="preserve">ТК4 </v>
      </c>
      <c r="E273" s="102">
        <f>IF('Участки тепловых сетей'!F273="Подземная канальная или подвальная",2,IF('Участки тепловых сетей'!F273="Подземная бесканальная",2,IF('Участки тепловых сетей'!F273="Надземная",1,0)))</f>
        <v>2</v>
      </c>
      <c r="F273" s="102">
        <f t="shared" si="40"/>
        <v>0.05</v>
      </c>
      <c r="G273" s="102">
        <f ca="1">IF(B273=0,0,(YEAR(TODAY())-'Участки тепловых сетей'!E273)*0.85)</f>
        <v>45.9</v>
      </c>
      <c r="H273" s="102">
        <f>IF(B273=0,0,'Участки тепловых сетей'!H273/1000)</f>
        <v>1.2500000000000001E-2</v>
      </c>
      <c r="I273" s="108">
        <f>IF(B273=0,0,'Участки тепловых сетей'!G273/1000)</f>
        <v>0.1</v>
      </c>
      <c r="J273" s="102">
        <f t="shared" si="41"/>
        <v>1.2500000000000001E-2</v>
      </c>
      <c r="K273" s="109">
        <f t="shared" ca="1" si="42"/>
        <v>4.9622180061426739</v>
      </c>
      <c r="L273" s="109">
        <f t="shared" ca="1" si="43"/>
        <v>0.26189436654486714</v>
      </c>
      <c r="M273" s="109">
        <f t="shared" ca="1" si="44"/>
        <v>20.951549323589372</v>
      </c>
      <c r="N273" s="108">
        <f t="shared" si="45"/>
        <v>6.7412685857214241</v>
      </c>
      <c r="O273" s="111">
        <f t="shared" si="46"/>
        <v>0.14834003233724946</v>
      </c>
      <c r="P273" s="111">
        <f>_xlfn.MAXIFS($R$4:$R$13,$B$4:$B$13,B273)</f>
        <v>0</v>
      </c>
      <c r="Q273" s="112">
        <f t="shared" ca="1" si="47"/>
        <v>0.76959231410919027</v>
      </c>
      <c r="R273" s="112">
        <f ca="1">IF(B272=0,0,IF(B273=B272,R272+L273/O273,L273/O273+1))</f>
        <v>174.10636772247614</v>
      </c>
    </row>
    <row r="274" spans="1:18" x14ac:dyDescent="0.25">
      <c r="A274" s="102">
        <v>271</v>
      </c>
      <c r="B274" s="102" t="str">
        <f>'Участки тепловых сетей'!B274</f>
        <v>Котельная с. Кременки</v>
      </c>
      <c r="C274" s="102" t="str">
        <f>'Участки тепловых сетей'!C274</f>
        <v>ТК4</v>
      </c>
      <c r="D274" s="102" t="str">
        <f>'Участки тепловых сетей'!D274</f>
        <v xml:space="preserve">ТК5 </v>
      </c>
      <c r="E274" s="102">
        <f>IF('Участки тепловых сетей'!F274="Подземная канальная или подвальная",2,IF('Участки тепловых сетей'!F274="Подземная бесканальная",2,IF('Участки тепловых сетей'!F274="Надземная",1,0)))</f>
        <v>2</v>
      </c>
      <c r="F274" s="102">
        <f t="shared" si="40"/>
        <v>0.05</v>
      </c>
      <c r="G274" s="102">
        <f ca="1">IF(B274=0,0,(YEAR(TODAY())-'Участки тепловых сетей'!E274)*0.85)</f>
        <v>45.9</v>
      </c>
      <c r="H274" s="102">
        <f>IF(B274=0,0,'Участки тепловых сетей'!H274/1000)</f>
        <v>5.1499999999999997E-2</v>
      </c>
      <c r="I274" s="108">
        <f>IF(B274=0,0,'Участки тепловых сетей'!G274/1000)</f>
        <v>0.1</v>
      </c>
      <c r="J274" s="102">
        <f t="shared" si="41"/>
        <v>5.1499999999999997E-2</v>
      </c>
      <c r="K274" s="109">
        <f t="shared" ca="1" si="42"/>
        <v>4.9622180061426739</v>
      </c>
      <c r="L274" s="109">
        <f t="shared" ca="1" si="43"/>
        <v>1.0790047901648525</v>
      </c>
      <c r="M274" s="109">
        <f t="shared" ca="1" si="44"/>
        <v>20.951549323589372</v>
      </c>
      <c r="N274" s="108">
        <f t="shared" si="45"/>
        <v>6.7278064041047116</v>
      </c>
      <c r="O274" s="111">
        <f t="shared" si="46"/>
        <v>0.14863685723624398</v>
      </c>
      <c r="P274" s="111">
        <f>_xlfn.MAXIFS($R$4:$R$13,$B$4:$B$13,B274)</f>
        <v>0</v>
      </c>
      <c r="Q274" s="112">
        <f t="shared" ca="1" si="47"/>
        <v>0.33993366268277714</v>
      </c>
      <c r="R274" s="112">
        <f ca="1">IF(B273=0,0,IF(B274=B273,R273+L274/O274,L274/O274+1))</f>
        <v>181.36570305980689</v>
      </c>
    </row>
    <row r="275" spans="1:18" x14ac:dyDescent="0.25">
      <c r="A275" s="102">
        <v>272</v>
      </c>
      <c r="B275" s="102" t="str">
        <f>'Участки тепловых сетей'!B275</f>
        <v>Котельная с. Кременки</v>
      </c>
      <c r="C275" s="102" t="str">
        <f>'Участки тепловых сетей'!C275</f>
        <v>ТК5</v>
      </c>
      <c r="D275" s="102" t="str">
        <f>'Участки тепловых сетей'!D275</f>
        <v xml:space="preserve">ТК6 </v>
      </c>
      <c r="E275" s="102">
        <f>IF('Участки тепловых сетей'!F275="Подземная канальная или подвальная",2,IF('Участки тепловых сетей'!F275="Подземная бесканальная",2,IF('Участки тепловых сетей'!F275="Надземная",1,0)))</f>
        <v>2</v>
      </c>
      <c r="F275" s="102">
        <f t="shared" si="40"/>
        <v>0.05</v>
      </c>
      <c r="G275" s="102">
        <f ca="1">IF(B275=0,0,(YEAR(TODAY())-'Участки тепловых сетей'!E275)*0.85)</f>
        <v>45.9</v>
      </c>
      <c r="H275" s="102">
        <f>IF(B275=0,0,'Участки тепловых сетей'!H275/1000)</f>
        <v>7.0000000000000007E-2</v>
      </c>
      <c r="I275" s="108">
        <f>IF(B275=0,0,'Участки тепловых сетей'!G275/1000)</f>
        <v>0.1</v>
      </c>
      <c r="J275" s="102">
        <f t="shared" si="41"/>
        <v>7.0000000000000007E-2</v>
      </c>
      <c r="K275" s="109">
        <f t="shared" ca="1" si="42"/>
        <v>4.9622180061426739</v>
      </c>
      <c r="L275" s="109">
        <f t="shared" ca="1" si="43"/>
        <v>1.4666084526512562</v>
      </c>
      <c r="M275" s="109">
        <f t="shared" ca="1" si="44"/>
        <v>20.951549323589372</v>
      </c>
      <c r="N275" s="108">
        <f t="shared" si="45"/>
        <v>6.7214204974403762</v>
      </c>
      <c r="O275" s="111">
        <f t="shared" si="46"/>
        <v>0.14877807457230446</v>
      </c>
      <c r="P275" s="111">
        <f>_xlfn.MAXIFS($R$4:$R$13,$B$4:$B$13,B275)</f>
        <v>0</v>
      </c>
      <c r="Q275" s="112">
        <f t="shared" ca="1" si="47"/>
        <v>0.23070661222233207</v>
      </c>
      <c r="R275" s="112">
        <f ca="1">IF(B274=0,0,IF(B275=B274,R274+L275/O275,L275/O275+1))</f>
        <v>191.22339517517636</v>
      </c>
    </row>
    <row r="276" spans="1:18" x14ac:dyDescent="0.25">
      <c r="A276" s="102">
        <v>273</v>
      </c>
      <c r="B276" s="102" t="str">
        <f>'Участки тепловых сетей'!B276</f>
        <v>Котельная с. Кременки</v>
      </c>
      <c r="C276" s="102" t="str">
        <f>'Участки тепловых сетей'!C276</f>
        <v>ТК6</v>
      </c>
      <c r="D276" s="102" t="str">
        <f>'Участки тепловых сетей'!D276</f>
        <v xml:space="preserve">ТК7 </v>
      </c>
      <c r="E276" s="102">
        <f>IF('Участки тепловых сетей'!F276="Подземная канальная или подвальная",2,IF('Участки тепловых сетей'!F276="Подземная бесканальная",2,IF('Участки тепловых сетей'!F276="Надземная",1,0)))</f>
        <v>2</v>
      </c>
      <c r="F276" s="102">
        <f t="shared" si="40"/>
        <v>0.05</v>
      </c>
      <c r="G276" s="102">
        <f ca="1">IF(B276=0,0,(YEAR(TODAY())-'Участки тепловых сетей'!E276)*0.85)</f>
        <v>45.9</v>
      </c>
      <c r="H276" s="102">
        <f>IF(B276=0,0,'Участки тепловых сетей'!H276/1000)</f>
        <v>4.5999999999999999E-2</v>
      </c>
      <c r="I276" s="108">
        <f>IF(B276=0,0,'Участки тепловых сетей'!G276/1000)</f>
        <v>0.1</v>
      </c>
      <c r="J276" s="102">
        <f t="shared" si="41"/>
        <v>4.5999999999999999E-2</v>
      </c>
      <c r="K276" s="109">
        <f t="shared" ca="1" si="42"/>
        <v>4.9622180061426739</v>
      </c>
      <c r="L276" s="109">
        <f t="shared" ca="1" si="43"/>
        <v>0.96377126888511111</v>
      </c>
      <c r="M276" s="109">
        <f t="shared" ca="1" si="44"/>
        <v>20.951549323589372</v>
      </c>
      <c r="N276" s="108">
        <f t="shared" si="45"/>
        <v>6.7297049168968135</v>
      </c>
      <c r="O276" s="111">
        <f t="shared" si="46"/>
        <v>0.14859492538658259</v>
      </c>
      <c r="P276" s="111">
        <f>_xlfn.MAXIFS($R$4:$R$13,$B$4:$B$13,B276)</f>
        <v>0</v>
      </c>
      <c r="Q276" s="112">
        <f t="shared" ca="1" si="47"/>
        <v>0.38145161336937433</v>
      </c>
      <c r="R276" s="112">
        <f ca="1">IF(B275=0,0,IF(B276=B275,R275+L276/O276,L276/O276+1))</f>
        <v>197.70929142215638</v>
      </c>
    </row>
    <row r="277" spans="1:18" x14ac:dyDescent="0.25">
      <c r="A277" s="102">
        <v>274</v>
      </c>
      <c r="B277" s="102" t="str">
        <f>'Участки тепловых сетей'!B277</f>
        <v>Котельная с. Кременки</v>
      </c>
      <c r="C277" s="102" t="str">
        <f>'Участки тепловых сетей'!C277</f>
        <v>ТК7</v>
      </c>
      <c r="D277" s="102" t="str">
        <f>'Участки тепловых сетей'!D277</f>
        <v xml:space="preserve">ТК8 </v>
      </c>
      <c r="E277" s="102">
        <f>IF('Участки тепловых сетей'!F277="Подземная канальная или подвальная",2,IF('Участки тепловых сетей'!F277="Подземная бесканальная",2,IF('Участки тепловых сетей'!F277="Надземная",1,0)))</f>
        <v>2</v>
      </c>
      <c r="F277" s="102">
        <f t="shared" si="40"/>
        <v>0.05</v>
      </c>
      <c r="G277" s="102">
        <f ca="1">IF(B277=0,0,(YEAR(TODAY())-'Участки тепловых сетей'!E277)*0.85)</f>
        <v>45.9</v>
      </c>
      <c r="H277" s="102">
        <f>IF(B277=0,0,'Участки тепловых сетей'!H277/1000)</f>
        <v>4.1000000000000002E-2</v>
      </c>
      <c r="I277" s="108">
        <f>IF(B277=0,0,'Участки тепловых сетей'!G277/1000)</f>
        <v>0.1</v>
      </c>
      <c r="J277" s="102">
        <f t="shared" si="41"/>
        <v>4.1000000000000002E-2</v>
      </c>
      <c r="K277" s="109">
        <f t="shared" ca="1" si="42"/>
        <v>4.9622180061426739</v>
      </c>
      <c r="L277" s="109">
        <f t="shared" ca="1" si="43"/>
        <v>0.85901352226716432</v>
      </c>
      <c r="M277" s="109">
        <f t="shared" ca="1" si="44"/>
        <v>20.951549323589372</v>
      </c>
      <c r="N277" s="108">
        <f t="shared" si="45"/>
        <v>6.7314308376169052</v>
      </c>
      <c r="O277" s="111">
        <f t="shared" si="46"/>
        <v>0.14855682604829748</v>
      </c>
      <c r="P277" s="111">
        <f>_xlfn.MAXIFS($R$4:$R$13,$B$4:$B$13,B277)</f>
        <v>0</v>
      </c>
      <c r="Q277" s="112">
        <f t="shared" ca="1" si="47"/>
        <v>0.42357972825467521</v>
      </c>
      <c r="R277" s="112">
        <f ca="1">IF(B276=0,0,IF(B277=B276,R276+L277/O277,L277/O277+1))</f>
        <v>203.4916815358755</v>
      </c>
    </row>
    <row r="278" spans="1:18" x14ac:dyDescent="0.25">
      <c r="A278" s="102">
        <v>275</v>
      </c>
      <c r="B278" s="102" t="str">
        <f>'Участки тепловых сетей'!B278</f>
        <v>Котельная с. Кременки</v>
      </c>
      <c r="C278" s="102" t="str">
        <f>'Участки тепловых сетей'!C278</f>
        <v>ТК8</v>
      </c>
      <c r="D278" s="102" t="str">
        <f>'Участки тепловых сетей'!D278</f>
        <v xml:space="preserve">ТК9 </v>
      </c>
      <c r="E278" s="102">
        <f>IF('Участки тепловых сетей'!F278="Подземная канальная или подвальная",2,IF('Участки тепловых сетей'!F278="Подземная бесканальная",2,IF('Участки тепловых сетей'!F278="Надземная",1,0)))</f>
        <v>2</v>
      </c>
      <c r="F278" s="102">
        <f t="shared" si="40"/>
        <v>0.05</v>
      </c>
      <c r="G278" s="102">
        <f ca="1">IF(B278=0,0,(YEAR(TODAY())-'Участки тепловых сетей'!E278)*0.85)</f>
        <v>45.9</v>
      </c>
      <c r="H278" s="102">
        <f>IF(B278=0,0,'Участки тепловых сетей'!H278/1000)</f>
        <v>4.1000000000000002E-2</v>
      </c>
      <c r="I278" s="108">
        <f>IF(B278=0,0,'Участки тепловых сетей'!G278/1000)</f>
        <v>0.1</v>
      </c>
      <c r="J278" s="102">
        <f t="shared" si="41"/>
        <v>4.1000000000000002E-2</v>
      </c>
      <c r="K278" s="109">
        <f t="shared" ca="1" si="42"/>
        <v>4.9622180061426739</v>
      </c>
      <c r="L278" s="109">
        <f t="shared" ca="1" si="43"/>
        <v>0.85901352226716432</v>
      </c>
      <c r="M278" s="109">
        <f t="shared" ca="1" si="44"/>
        <v>20.951549323589372</v>
      </c>
      <c r="N278" s="108">
        <f t="shared" si="45"/>
        <v>6.7314308376169052</v>
      </c>
      <c r="O278" s="111">
        <f t="shared" si="46"/>
        <v>0.14855682604829748</v>
      </c>
      <c r="P278" s="111">
        <f>_xlfn.MAXIFS($R$4:$R$13,$B$4:$B$13,B278)</f>
        <v>0</v>
      </c>
      <c r="Q278" s="112">
        <f t="shared" ca="1" si="47"/>
        <v>0.42357972825467521</v>
      </c>
      <c r="R278" s="112">
        <f ca="1">IF(B277=0,0,IF(B278=B277,R277+L278/O278,L278/O278+1))</f>
        <v>209.27407164959462</v>
      </c>
    </row>
    <row r="279" spans="1:18" x14ac:dyDescent="0.25">
      <c r="A279" s="102">
        <v>276</v>
      </c>
      <c r="B279" s="102" t="str">
        <f>'Участки тепловых сетей'!B279</f>
        <v>Котельная с. Кременки</v>
      </c>
      <c r="C279" s="102" t="str">
        <f>'Участки тепловых сетей'!C279</f>
        <v>УТ4</v>
      </c>
      <c r="D279" s="102" t="str">
        <f>'Участки тепловых сетей'!D279</f>
        <v xml:space="preserve">ТК3 </v>
      </c>
      <c r="E279" s="102">
        <f>IF('Участки тепловых сетей'!F279="Подземная канальная или подвальная",2,IF('Участки тепловых сетей'!F279="Подземная бесканальная",2,IF('Участки тепловых сетей'!F279="Надземная",1,0)))</f>
        <v>2</v>
      </c>
      <c r="F279" s="102">
        <f t="shared" si="40"/>
        <v>0.05</v>
      </c>
      <c r="G279" s="102">
        <f ca="1">IF(B279=0,0,(YEAR(TODAY())-'Участки тепловых сетей'!E279)*0.85)</f>
        <v>45.9</v>
      </c>
      <c r="H279" s="102">
        <f>IF(B279=0,0,'Участки тепловых сетей'!H279/1000)</f>
        <v>7.4999999999999997E-3</v>
      </c>
      <c r="I279" s="108">
        <f>IF(B279=0,0,'Участки тепловых сетей'!G279/1000)</f>
        <v>0.1</v>
      </c>
      <c r="J279" s="102">
        <f t="shared" si="41"/>
        <v>7.4999999999999997E-3</v>
      </c>
      <c r="K279" s="109">
        <f t="shared" ca="1" si="42"/>
        <v>4.9622180061426739</v>
      </c>
      <c r="L279" s="109">
        <f t="shared" ca="1" si="43"/>
        <v>0.1571366199269203</v>
      </c>
      <c r="M279" s="109">
        <f t="shared" ca="1" si="44"/>
        <v>20.951549323589372</v>
      </c>
      <c r="N279" s="108">
        <f t="shared" si="45"/>
        <v>6.7429945064415149</v>
      </c>
      <c r="O279" s="111">
        <f t="shared" si="46"/>
        <v>0.14830206357794154</v>
      </c>
      <c r="P279" s="111">
        <f>_xlfn.MAXIFS($R$4:$R$13,$B$4:$B$13,B279)</f>
        <v>0</v>
      </c>
      <c r="Q279" s="112">
        <f t="shared" ca="1" si="47"/>
        <v>0.85458729718779525</v>
      </c>
      <c r="R279" s="112">
        <f ca="1">IF(B278=0,0,IF(B279=B278,R278+L279/O279,L279/O279+1))</f>
        <v>210.33364301452264</v>
      </c>
    </row>
    <row r="280" spans="1:18" x14ac:dyDescent="0.25">
      <c r="A280" s="102">
        <v>277</v>
      </c>
      <c r="B280" s="102" t="str">
        <f>'Участки тепловых сетей'!B280</f>
        <v>Котельная с. Кременки</v>
      </c>
      <c r="C280" s="102" t="str">
        <f>'Участки тепловых сетей'!C280</f>
        <v>УТ2</v>
      </c>
      <c r="D280" s="102" t="str">
        <f>'Участки тепловых сетей'!D280</f>
        <v xml:space="preserve">ТК1 </v>
      </c>
      <c r="E280" s="102">
        <f>IF('Участки тепловых сетей'!F280="Подземная канальная или подвальная",2,IF('Участки тепловых сетей'!F280="Подземная бесканальная",2,IF('Участки тепловых сетей'!F280="Надземная",1,0)))</f>
        <v>2</v>
      </c>
      <c r="F280" s="102">
        <f t="shared" si="40"/>
        <v>0.05</v>
      </c>
      <c r="G280" s="102">
        <f ca="1">IF(B280=0,0,(YEAR(TODAY())-'Участки тепловых сетей'!E280)*0.85)</f>
        <v>45.9</v>
      </c>
      <c r="H280" s="102">
        <f>IF(B280=0,0,'Участки тепловых сетей'!H280/1000)</f>
        <v>0.216</v>
      </c>
      <c r="I280" s="108">
        <f>IF(B280=0,0,'Участки тепловых сетей'!G280/1000)</f>
        <v>8.1000000000000003E-2</v>
      </c>
      <c r="J280" s="102">
        <f t="shared" si="41"/>
        <v>0.216</v>
      </c>
      <c r="K280" s="109">
        <f t="shared" ca="1" si="42"/>
        <v>4.9622180061426739</v>
      </c>
      <c r="L280" s="109">
        <f t="shared" ca="1" si="43"/>
        <v>4.5255346538953045</v>
      </c>
      <c r="M280" s="109">
        <f t="shared" ca="1" si="44"/>
        <v>20.951549323589372</v>
      </c>
      <c r="N280" s="108">
        <f t="shared" si="45"/>
        <v>5.8307076129293618</v>
      </c>
      <c r="O280" s="111">
        <f t="shared" si="46"/>
        <v>0.17150577020575339</v>
      </c>
      <c r="P280" s="111">
        <f>_xlfn.MAXIFS($R$4:$R$13,$B$4:$B$13,B280)</f>
        <v>0</v>
      </c>
      <c r="Q280" s="112">
        <f t="shared" ca="1" si="47"/>
        <v>1.0828923162459755E-2</v>
      </c>
      <c r="R280" s="112">
        <f ca="1">IF(B279=0,0,IF(B280=B279,R279+L280/O280,L280/O280+1))</f>
        <v>236.72071237356562</v>
      </c>
    </row>
    <row r="281" spans="1:18" x14ac:dyDescent="0.25">
      <c r="A281" s="102">
        <v>278</v>
      </c>
      <c r="B281" s="102" t="str">
        <f>'Участки тепловых сетей'!B281</f>
        <v>Котельная с. Кременки</v>
      </c>
      <c r="C281" s="102" t="str">
        <f>'Участки тепловых сетей'!C281</f>
        <v>ТК16</v>
      </c>
      <c r="D281" s="102" t="str">
        <f>'Участки тепловых сетей'!D281</f>
        <v xml:space="preserve">ТК17 </v>
      </c>
      <c r="E281" s="102">
        <f>IF('Участки тепловых сетей'!F281="Подземная канальная или подвальная",2,IF('Участки тепловых сетей'!F281="Подземная бесканальная",2,IF('Участки тепловых сетей'!F281="Надземная",1,0)))</f>
        <v>2</v>
      </c>
      <c r="F281" s="102">
        <f t="shared" si="40"/>
        <v>0.05</v>
      </c>
      <c r="G281" s="102">
        <f ca="1">IF(B281=0,0,(YEAR(TODAY())-'Участки тепловых сетей'!E281)*0.85)</f>
        <v>45.9</v>
      </c>
      <c r="H281" s="102">
        <f>IF(B281=0,0,'Участки тепловых сетей'!H281/1000)</f>
        <v>0.108</v>
      </c>
      <c r="I281" s="108">
        <f>IF(B281=0,0,'Участки тепловых сетей'!G281/1000)</f>
        <v>8.1000000000000003E-2</v>
      </c>
      <c r="J281" s="102">
        <f t="shared" si="41"/>
        <v>0.108</v>
      </c>
      <c r="K281" s="109">
        <f t="shared" ca="1" si="42"/>
        <v>4.9622180061426739</v>
      </c>
      <c r="L281" s="109">
        <f t="shared" ca="1" si="43"/>
        <v>2.2627673269476523</v>
      </c>
      <c r="M281" s="109">
        <f t="shared" ca="1" si="44"/>
        <v>20.951549323589372</v>
      </c>
      <c r="N281" s="108">
        <f t="shared" si="45"/>
        <v>5.8596581494345417</v>
      </c>
      <c r="O281" s="111">
        <f t="shared" si="46"/>
        <v>0.17065841974015161</v>
      </c>
      <c r="P281" s="111">
        <f>_xlfn.MAXIFS($R$4:$R$13,$B$4:$B$13,B281)</f>
        <v>0</v>
      </c>
      <c r="Q281" s="112">
        <f t="shared" ca="1" si="47"/>
        <v>0.10406211204112549</v>
      </c>
      <c r="R281" s="112">
        <f ca="1">IF(B280=0,0,IF(B281=B280,R280+L281/O281,L281/O281+1))</f>
        <v>249.97975538118865</v>
      </c>
    </row>
    <row r="282" spans="1:18" x14ac:dyDescent="0.25">
      <c r="A282" s="102">
        <v>279</v>
      </c>
      <c r="B282" s="102" t="str">
        <f>'Участки тепловых сетей'!B282</f>
        <v>Котельная с. Кременки</v>
      </c>
      <c r="C282" s="102" t="str">
        <f>'Участки тепловых сетей'!C282</f>
        <v>ТК17</v>
      </c>
      <c r="D282" s="102" t="str">
        <f>'Участки тепловых сетей'!D282</f>
        <v xml:space="preserve">ТК18 </v>
      </c>
      <c r="E282" s="102">
        <f>IF('Участки тепловых сетей'!F282="Подземная канальная или подвальная",2,IF('Участки тепловых сетей'!F282="Подземная бесканальная",2,IF('Участки тепловых сетей'!F282="Надземная",1,0)))</f>
        <v>2</v>
      </c>
      <c r="F282" s="102">
        <f t="shared" si="40"/>
        <v>0.05</v>
      </c>
      <c r="G282" s="102">
        <f ca="1">IF(B282=0,0,(YEAR(TODAY())-'Участки тепловых сетей'!E282)*0.85)</f>
        <v>45.9</v>
      </c>
      <c r="H282" s="102">
        <f>IF(B282=0,0,'Участки тепловых сетей'!H282/1000)</f>
        <v>0.03</v>
      </c>
      <c r="I282" s="108">
        <f>IF(B282=0,0,'Участки тепловых сетей'!G282/1000)</f>
        <v>8.1000000000000003E-2</v>
      </c>
      <c r="J282" s="102">
        <f t="shared" si="41"/>
        <v>0.03</v>
      </c>
      <c r="K282" s="109">
        <f t="shared" ca="1" si="42"/>
        <v>4.9622180061426739</v>
      </c>
      <c r="L282" s="109">
        <f t="shared" ca="1" si="43"/>
        <v>0.62854647970768118</v>
      </c>
      <c r="M282" s="109">
        <f t="shared" ca="1" si="44"/>
        <v>20.951549323589372</v>
      </c>
      <c r="N282" s="108">
        <f t="shared" si="45"/>
        <v>5.8805668702438378</v>
      </c>
      <c r="O282" s="111">
        <f t="shared" si="46"/>
        <v>0.17005163312742586</v>
      </c>
      <c r="P282" s="111">
        <f>_xlfn.MAXIFS($R$4:$R$13,$B$4:$B$13,B282)</f>
        <v>0</v>
      </c>
      <c r="Q282" s="112">
        <f t="shared" ca="1" si="47"/>
        <v>0.5333664968788755</v>
      </c>
      <c r="R282" s="112">
        <f ca="1">IF(B281=0,0,IF(B282=B281,R281+L282/O282,L282/O282+1))</f>
        <v>253.67596498616604</v>
      </c>
    </row>
    <row r="283" spans="1:18" x14ac:dyDescent="0.25">
      <c r="A283" s="102">
        <v>280</v>
      </c>
      <c r="B283" s="102" t="str">
        <f>'Участки тепловых сетей'!B283</f>
        <v>Котельная с. Кременки</v>
      </c>
      <c r="C283" s="102" t="str">
        <f>'Участки тепловых сетей'!C283</f>
        <v>ТК18</v>
      </c>
      <c r="D283" s="102" t="str">
        <f>'Участки тепловых сетей'!D283</f>
        <v xml:space="preserve">ул. Новостройка, 5 </v>
      </c>
      <c r="E283" s="102">
        <f>IF('Участки тепловых сетей'!F283="Подземная канальная или подвальная",2,IF('Участки тепловых сетей'!F283="Подземная бесканальная",2,IF('Участки тепловых сетей'!F283="Надземная",1,0)))</f>
        <v>2</v>
      </c>
      <c r="F283" s="102">
        <f t="shared" si="40"/>
        <v>0.05</v>
      </c>
      <c r="G283" s="102">
        <f ca="1">IF(B283=0,0,(YEAR(TODAY())-'Участки тепловых сетей'!E283)*0.85)</f>
        <v>45.9</v>
      </c>
      <c r="H283" s="102">
        <f>IF(B283=0,0,'Участки тепловых сетей'!H283/1000)</f>
        <v>1.2E-2</v>
      </c>
      <c r="I283" s="108">
        <f>IF(B283=0,0,'Участки тепловых сетей'!G283/1000)</f>
        <v>8.1000000000000003E-2</v>
      </c>
      <c r="J283" s="102">
        <f t="shared" si="41"/>
        <v>1.2E-2</v>
      </c>
      <c r="K283" s="109">
        <f t="shared" ca="1" si="42"/>
        <v>4.9622180061426739</v>
      </c>
      <c r="L283" s="109">
        <f t="shared" ca="1" si="43"/>
        <v>0.25141859188307247</v>
      </c>
      <c r="M283" s="109">
        <f t="shared" ca="1" si="44"/>
        <v>20.951549323589372</v>
      </c>
      <c r="N283" s="108">
        <f t="shared" si="45"/>
        <v>5.8853919596613666</v>
      </c>
      <c r="O283" s="111">
        <f t="shared" si="46"/>
        <v>0.1699122177170232</v>
      </c>
      <c r="P283" s="111">
        <f>_xlfn.MAXIFS($R$4:$R$13,$B$4:$B$13,B283)</f>
        <v>0</v>
      </c>
      <c r="Q283" s="112">
        <f t="shared" ca="1" si="47"/>
        <v>0.77769676586207914</v>
      </c>
      <c r="R283" s="112">
        <f ca="1">IF(B282=0,0,IF(B283=B282,R282+L283/O283,L283/O283+1))</f>
        <v>255.15566194534406</v>
      </c>
    </row>
    <row r="284" spans="1:18" x14ac:dyDescent="0.25">
      <c r="A284" s="102">
        <v>281</v>
      </c>
      <c r="B284" s="102" t="str">
        <f>'Участки тепловых сетей'!B284</f>
        <v>Котельная с. Кременки</v>
      </c>
      <c r="C284" s="102" t="str">
        <f>'Участки тепловых сетей'!C284</f>
        <v>ТК16</v>
      </c>
      <c r="D284" s="102" t="str">
        <f>'Участки тепловых сетей'!D284</f>
        <v xml:space="preserve">УТ21-ГВС </v>
      </c>
      <c r="E284" s="102">
        <f>IF('Участки тепловых сетей'!F284="Подземная канальная или подвальная",2,IF('Участки тепловых сетей'!F284="Подземная бесканальная",2,IF('Участки тепловых сетей'!F284="Надземная",1,0)))</f>
        <v>2</v>
      </c>
      <c r="F284" s="102">
        <f t="shared" si="40"/>
        <v>0.05</v>
      </c>
      <c r="G284" s="102">
        <f ca="1">IF(B284=0,0,(YEAR(TODAY())-'Участки тепловых сетей'!E284)*0.85)</f>
        <v>45.9</v>
      </c>
      <c r="H284" s="102">
        <f>IF(B284=0,0,'Участки тепловых сетей'!H284/1000)</f>
        <v>4.2000000000000003E-2</v>
      </c>
      <c r="I284" s="108">
        <f>IF(B284=0,0,'Участки тепловых сетей'!G284/1000)</f>
        <v>8.1000000000000003E-2</v>
      </c>
      <c r="J284" s="102">
        <f t="shared" si="41"/>
        <v>4.2000000000000003E-2</v>
      </c>
      <c r="K284" s="109">
        <f t="shared" ca="1" si="42"/>
        <v>4.9622180061426739</v>
      </c>
      <c r="L284" s="109">
        <f t="shared" ca="1" si="43"/>
        <v>0.87996507159075366</v>
      </c>
      <c r="M284" s="109">
        <f t="shared" ca="1" si="44"/>
        <v>20.951549323589372</v>
      </c>
      <c r="N284" s="108">
        <f t="shared" si="45"/>
        <v>5.8773501439654847</v>
      </c>
      <c r="O284" s="111">
        <f t="shared" si="46"/>
        <v>0.1701447039065285</v>
      </c>
      <c r="P284" s="111">
        <f>_xlfn.MAXIFS($R$4:$R$13,$B$4:$B$13,B284)</f>
        <v>0</v>
      </c>
      <c r="Q284" s="112">
        <f t="shared" ca="1" si="47"/>
        <v>0.41479739964188822</v>
      </c>
      <c r="R284" s="112">
        <f ca="1">IF(B283=0,0,IF(B284=B283,R283+L284/O284,L284/O284+1))</f>
        <v>260.32752478554255</v>
      </c>
    </row>
    <row r="285" spans="1:18" x14ac:dyDescent="0.25">
      <c r="A285" s="102">
        <v>282</v>
      </c>
      <c r="B285" s="102" t="str">
        <f>'Участки тепловых сетей'!B285</f>
        <v>Котельная с. Кременки</v>
      </c>
      <c r="C285" s="102" t="str">
        <f>'Участки тепловых сетей'!C285</f>
        <v>УТ1</v>
      </c>
      <c r="D285" s="102" t="str">
        <f>'Участки тепловых сетей'!D285</f>
        <v xml:space="preserve">ул. Новостройка, 21 </v>
      </c>
      <c r="E285" s="102">
        <f>IF('Участки тепловых сетей'!F285="Подземная канальная или подвальная",2,IF('Участки тепловых сетей'!F285="Подземная бесканальная",2,IF('Участки тепловых сетей'!F285="Надземная",1,0)))</f>
        <v>1</v>
      </c>
      <c r="F285" s="102">
        <f t="shared" si="40"/>
        <v>0.05</v>
      </c>
      <c r="G285" s="102">
        <f ca="1">IF(B285=0,0,(YEAR(TODAY())-'Участки тепловых сетей'!E285)*0.85)</f>
        <v>46.75</v>
      </c>
      <c r="H285" s="102">
        <f>IF(B285=0,0,'Участки тепловых сетей'!H285/1000)</f>
        <v>8.0000000000000002E-3</v>
      </c>
      <c r="I285" s="108">
        <f>IF(B285=0,0,'Участки тепловых сетей'!G285/1000)</f>
        <v>5.0999999999999997E-2</v>
      </c>
      <c r="J285" s="102">
        <f t="shared" si="41"/>
        <v>8.0000000000000002E-3</v>
      </c>
      <c r="K285" s="109">
        <f t="shared" ca="1" si="42"/>
        <v>5.1776579428358449</v>
      </c>
      <c r="L285" s="109">
        <f t="shared" ca="1" si="43"/>
        <v>0.2512918919294817</v>
      </c>
      <c r="M285" s="109">
        <f t="shared" ca="1" si="44"/>
        <v>31.411486491185215</v>
      </c>
      <c r="N285" s="108">
        <f t="shared" si="45"/>
        <v>4.6184522782776751</v>
      </c>
      <c r="O285" s="111">
        <f t="shared" si="46"/>
        <v>0.21652275259038131</v>
      </c>
      <c r="P285" s="111">
        <f>_xlfn.MAXIFS($R$4:$R$13,$B$4:$B$13,B285)</f>
        <v>0</v>
      </c>
      <c r="Q285" s="112">
        <f t="shared" ca="1" si="47"/>
        <v>0.77779530624862103</v>
      </c>
      <c r="R285" s="112">
        <f ca="1">IF(B284=0,0,IF(B285=B284,R284+L285/O285,L285/O285+1))</f>
        <v>261.48810439633695</v>
      </c>
    </row>
    <row r="286" spans="1:18" x14ac:dyDescent="0.25">
      <c r="A286" s="102">
        <v>283</v>
      </c>
      <c r="B286" s="102" t="str">
        <f>'Участки тепловых сетей'!B286</f>
        <v>Котельная с. Кременки</v>
      </c>
      <c r="C286" s="102" t="str">
        <f>'Участки тепловых сетей'!C286</f>
        <v>Котельная с. Кременки</v>
      </c>
      <c r="D286" s="102" t="str">
        <f>'Участки тепловых сетей'!D286</f>
        <v xml:space="preserve">УТ1-ГВС </v>
      </c>
      <c r="E286" s="102">
        <f>IF('Участки тепловых сетей'!F286="Подземная канальная или подвальная",2,IF('Участки тепловых сетей'!F286="Подземная бесканальная",2,IF('Участки тепловых сетей'!F286="Надземная",1,0)))</f>
        <v>1</v>
      </c>
      <c r="F286" s="102">
        <f t="shared" si="40"/>
        <v>0.05</v>
      </c>
      <c r="G286" s="102">
        <f ca="1">IF(B286=0,0,(YEAR(TODAY())-'Участки тепловых сетей'!E286)*0.85)</f>
        <v>46.75</v>
      </c>
      <c r="H286" s="102">
        <f>IF(B286=0,0,'Участки тепловых сетей'!H286/1000)</f>
        <v>9.9000000000000005E-2</v>
      </c>
      <c r="I286" s="108">
        <f>IF(B286=0,0,'Участки тепловых сетей'!G286/1000)</f>
        <v>5.0999999999999997E-2</v>
      </c>
      <c r="J286" s="102">
        <f t="shared" si="41"/>
        <v>9.9000000000000005E-2</v>
      </c>
      <c r="K286" s="109">
        <f t="shared" ca="1" si="42"/>
        <v>5.1776579428358449</v>
      </c>
      <c r="L286" s="109">
        <f t="shared" ca="1" si="43"/>
        <v>3.1097371626273365</v>
      </c>
      <c r="M286" s="109">
        <f t="shared" ca="1" si="44"/>
        <v>31.411486491185215</v>
      </c>
      <c r="N286" s="108">
        <f t="shared" si="45"/>
        <v>4.6044507177588647</v>
      </c>
      <c r="O286" s="111">
        <f t="shared" si="46"/>
        <v>0.21718117128349512</v>
      </c>
      <c r="P286" s="111">
        <f>_xlfn.MAXIFS($R$4:$R$13,$B$4:$B$13,B286)</f>
        <v>0</v>
      </c>
      <c r="Q286" s="112">
        <f t="shared" ca="1" si="47"/>
        <v>4.4612679678924141E-2</v>
      </c>
      <c r="R286" s="112">
        <f ca="1">IF(B285=0,0,IF(B286=B285,R285+L286/O286,L286/O286+1))</f>
        <v>275.80673590683779</v>
      </c>
    </row>
    <row r="287" spans="1:18" x14ac:dyDescent="0.25">
      <c r="A287" s="102">
        <v>284</v>
      </c>
      <c r="B287" s="102" t="str">
        <f>'Участки тепловых сетей'!B287</f>
        <v>Котельная с. Кременки</v>
      </c>
      <c r="C287" s="102" t="str">
        <f>'Участки тепловых сетей'!C287</f>
        <v>УТ1-ГВС</v>
      </c>
      <c r="D287" s="102" t="str">
        <f>'Участки тепловых сетей'!D287</f>
        <v xml:space="preserve">ул. Новостройка, 21 </v>
      </c>
      <c r="E287" s="102">
        <f>IF('Участки тепловых сетей'!F287="Подземная канальная или подвальная",2,IF('Участки тепловых сетей'!F287="Подземная бесканальная",2,IF('Участки тепловых сетей'!F287="Надземная",1,0)))</f>
        <v>1</v>
      </c>
      <c r="F287" s="102">
        <f t="shared" si="40"/>
        <v>0.05</v>
      </c>
      <c r="G287" s="102">
        <f ca="1">IF(B287=0,0,(YEAR(TODAY())-'Участки тепловых сетей'!E287)*0.85)</f>
        <v>46.75</v>
      </c>
      <c r="H287" s="102">
        <f>IF(B287=0,0,'Участки тепловых сетей'!H287/1000)</f>
        <v>8.0000000000000002E-3</v>
      </c>
      <c r="I287" s="108">
        <f>IF(B287=0,0,'Участки тепловых сетей'!G287/1000)</f>
        <v>5.0999999999999997E-2</v>
      </c>
      <c r="J287" s="102">
        <f t="shared" si="41"/>
        <v>8.0000000000000002E-3</v>
      </c>
      <c r="K287" s="109">
        <f t="shared" ca="1" si="42"/>
        <v>5.1776579428358449</v>
      </c>
      <c r="L287" s="109">
        <f t="shared" ca="1" si="43"/>
        <v>0.2512918919294817</v>
      </c>
      <c r="M287" s="109">
        <f t="shared" ca="1" si="44"/>
        <v>31.411486491185215</v>
      </c>
      <c r="N287" s="108">
        <f t="shared" si="45"/>
        <v>4.6184522782776751</v>
      </c>
      <c r="O287" s="111">
        <f t="shared" si="46"/>
        <v>0.21652275259038131</v>
      </c>
      <c r="P287" s="111">
        <f>_xlfn.MAXIFS($R$4:$R$13,$B$4:$B$13,B287)</f>
        <v>0</v>
      </c>
      <c r="Q287" s="112">
        <f t="shared" ca="1" si="47"/>
        <v>0.77779530624862103</v>
      </c>
      <c r="R287" s="112">
        <f ca="1">IF(B286=0,0,IF(B287=B286,R286+L287/O287,L287/O287+1))</f>
        <v>276.96731551763219</v>
      </c>
    </row>
    <row r="288" spans="1:18" x14ac:dyDescent="0.25">
      <c r="A288" s="102">
        <v>285</v>
      </c>
      <c r="B288" s="102" t="str">
        <f>'Участки тепловых сетей'!B288</f>
        <v>Котельная с. Кременки</v>
      </c>
      <c r="C288" s="102" t="str">
        <f>'Участки тепловых сетей'!C288</f>
        <v>УТ1-ГВС</v>
      </c>
      <c r="D288" s="102" t="str">
        <f>'Участки тепловых сетей'!D288</f>
        <v xml:space="preserve">УТ2-ГВС </v>
      </c>
      <c r="E288" s="102">
        <f>IF('Участки тепловых сетей'!F288="Подземная канальная или подвальная",2,IF('Участки тепловых сетей'!F288="Подземная бесканальная",2,IF('Участки тепловых сетей'!F288="Надземная",1,0)))</f>
        <v>1</v>
      </c>
      <c r="F288" s="102">
        <f t="shared" si="40"/>
        <v>0.05</v>
      </c>
      <c r="G288" s="102">
        <f ca="1">IF(B288=0,0,(YEAR(TODAY())-'Участки тепловых сетей'!E288)*0.85)</f>
        <v>46.75</v>
      </c>
      <c r="H288" s="102">
        <f>IF(B288=0,0,'Участки тепловых сетей'!H288/1000)</f>
        <v>4.7E-2</v>
      </c>
      <c r="I288" s="108">
        <f>IF(B288=0,0,'Участки тепловых сетей'!G288/1000)</f>
        <v>5.0999999999999997E-2</v>
      </c>
      <c r="J288" s="102">
        <f t="shared" si="41"/>
        <v>4.7E-2</v>
      </c>
      <c r="K288" s="109">
        <f t="shared" ca="1" si="42"/>
        <v>5.1776579428358449</v>
      </c>
      <c r="L288" s="109">
        <f t="shared" ca="1" si="43"/>
        <v>1.4763398650857051</v>
      </c>
      <c r="M288" s="109">
        <f t="shared" ca="1" si="44"/>
        <v>31.411486491185215</v>
      </c>
      <c r="N288" s="108">
        <f t="shared" si="45"/>
        <v>4.612451609483899</v>
      </c>
      <c r="O288" s="111">
        <f t="shared" si="46"/>
        <v>0.21680444255368417</v>
      </c>
      <c r="P288" s="111">
        <f>_xlfn.MAXIFS($R$4:$R$13,$B$4:$B$13,B288)</f>
        <v>0</v>
      </c>
      <c r="Q288" s="112">
        <f t="shared" ca="1" si="47"/>
        <v>0.22847239968100008</v>
      </c>
      <c r="R288" s="112">
        <f ca="1">IF(B287=0,0,IF(B288=B287,R287+L288/O288,L288/O288+1))</f>
        <v>283.77686170449198</v>
      </c>
    </row>
    <row r="289" spans="1:18" x14ac:dyDescent="0.25">
      <c r="A289" s="102">
        <v>286</v>
      </c>
      <c r="B289" s="102" t="str">
        <f>'Участки тепловых сетей'!B289</f>
        <v>Котельная с. Кременки</v>
      </c>
      <c r="C289" s="102" t="str">
        <f>'Участки тепловых сетей'!C289</f>
        <v>УТ2-ГВС</v>
      </c>
      <c r="D289" s="102" t="str">
        <f>'Участки тепловых сетей'!D289</f>
        <v xml:space="preserve">УТ3-ГВС </v>
      </c>
      <c r="E289" s="102">
        <f>IF('Участки тепловых сетей'!F289="Подземная канальная или подвальная",2,IF('Участки тепловых сетей'!F289="Подземная бесканальная",2,IF('Участки тепловых сетей'!F289="Надземная",1,0)))</f>
        <v>1</v>
      </c>
      <c r="F289" s="102">
        <f t="shared" si="40"/>
        <v>0.05</v>
      </c>
      <c r="G289" s="102">
        <f ca="1">IF(B289=0,0,(YEAR(TODAY())-'Участки тепловых сетей'!E289)*0.85)</f>
        <v>46.75</v>
      </c>
      <c r="H289" s="102">
        <f>IF(B289=0,0,'Участки тепловых сетей'!H289/1000)</f>
        <v>8.7999999999999995E-2</v>
      </c>
      <c r="I289" s="108">
        <f>IF(B289=0,0,'Участки тепловых сетей'!G289/1000)</f>
        <v>5.0999999999999997E-2</v>
      </c>
      <c r="J289" s="102">
        <f t="shared" si="41"/>
        <v>8.7999999999999995E-2</v>
      </c>
      <c r="K289" s="109">
        <f t="shared" ca="1" si="42"/>
        <v>5.1776579428358449</v>
      </c>
      <c r="L289" s="109">
        <f t="shared" ca="1" si="43"/>
        <v>2.7642108112242987</v>
      </c>
      <c r="M289" s="109">
        <f t="shared" ca="1" si="44"/>
        <v>31.411486491185215</v>
      </c>
      <c r="N289" s="108">
        <f t="shared" si="45"/>
        <v>4.6061432140853142</v>
      </c>
      <c r="O289" s="111">
        <f t="shared" si="46"/>
        <v>0.21710136952365244</v>
      </c>
      <c r="P289" s="111">
        <f>_xlfn.MAXIFS($R$4:$R$13,$B$4:$B$13,B289)</f>
        <v>0</v>
      </c>
      <c r="Q289" s="112">
        <f t="shared" ca="1" si="47"/>
        <v>6.3025818995271238E-2</v>
      </c>
      <c r="R289" s="112">
        <f ca="1">IF(B288=0,0,IF(B289=B288,R288+L289/O289,L289/O289+1))</f>
        <v>296.50921257491405</v>
      </c>
    </row>
    <row r="290" spans="1:18" x14ac:dyDescent="0.25">
      <c r="A290" s="102">
        <v>287</v>
      </c>
      <c r="B290" s="102" t="str">
        <f>'Участки тепловых сетей'!B290</f>
        <v>Котельная с. Кременки</v>
      </c>
      <c r="C290" s="102" t="str">
        <f>'Участки тепловых сетей'!C290</f>
        <v>УТ3</v>
      </c>
      <c r="D290" s="102" t="str">
        <f>'Участки тепловых сетей'!D290</f>
        <v xml:space="preserve">ТК2 </v>
      </c>
      <c r="E290" s="102">
        <f>IF('Участки тепловых сетей'!F290="Подземная канальная или подвальная",2,IF('Участки тепловых сетей'!F290="Подземная бесканальная",2,IF('Участки тепловых сетей'!F290="Надземная",1,0)))</f>
        <v>2</v>
      </c>
      <c r="F290" s="102">
        <f t="shared" si="40"/>
        <v>0.05</v>
      </c>
      <c r="G290" s="102">
        <f ca="1">IF(B290=0,0,(YEAR(TODAY())-'Участки тепловых сетей'!E290)*0.85)</f>
        <v>46.75</v>
      </c>
      <c r="H290" s="102">
        <f>IF(B290=0,0,'Участки тепловых сетей'!H290/1000)</f>
        <v>4.2999999999999997E-2</v>
      </c>
      <c r="I290" s="108">
        <f>IF(B290=0,0,'Участки тепловых сетей'!G290/1000)</f>
        <v>5.0999999999999997E-2</v>
      </c>
      <c r="J290" s="102">
        <f t="shared" si="41"/>
        <v>4.2999999999999997E-2</v>
      </c>
      <c r="K290" s="109">
        <f t="shared" ca="1" si="42"/>
        <v>5.1776579428358449</v>
      </c>
      <c r="L290" s="109">
        <f t="shared" ca="1" si="43"/>
        <v>1.3506939191209641</v>
      </c>
      <c r="M290" s="109">
        <f t="shared" ca="1" si="44"/>
        <v>31.411486491185215</v>
      </c>
      <c r="N290" s="108">
        <f t="shared" si="45"/>
        <v>4.613067062693518</v>
      </c>
      <c r="O290" s="111">
        <f t="shared" si="46"/>
        <v>0.21677551754821253</v>
      </c>
      <c r="P290" s="111">
        <f>_xlfn.MAXIFS($R$4:$R$13,$B$4:$B$13,B290)</f>
        <v>0</v>
      </c>
      <c r="Q290" s="112">
        <f t="shared" ca="1" si="47"/>
        <v>0.25906043127284184</v>
      </c>
      <c r="R290" s="112">
        <f ca="1">IF(B289=0,0,IF(B290=B289,R289+L290/O290,L290/O290+1))</f>
        <v>302.7400542049914</v>
      </c>
    </row>
    <row r="291" spans="1:18" x14ac:dyDescent="0.25">
      <c r="A291" s="102">
        <v>288</v>
      </c>
      <c r="B291" s="102" t="str">
        <f>'Участки тепловых сетей'!B291</f>
        <v>Котельная с. Кременки</v>
      </c>
      <c r="C291" s="102" t="str">
        <f>'Участки тепловых сетей'!C291</f>
        <v>ТК4</v>
      </c>
      <c r="D291" s="102" t="str">
        <f>'Участки тепловых сетей'!D291</f>
        <v xml:space="preserve">ул. Новостройка, 1 </v>
      </c>
      <c r="E291" s="102">
        <f>IF('Участки тепловых сетей'!F291="Подземная канальная или подвальная",2,IF('Участки тепловых сетей'!F291="Подземная бесканальная",2,IF('Участки тепловых сетей'!F291="Надземная",1,0)))</f>
        <v>2</v>
      </c>
      <c r="F291" s="102">
        <f t="shared" si="40"/>
        <v>0.05</v>
      </c>
      <c r="G291" s="102">
        <f ca="1">IF(B291=0,0,(YEAR(TODAY())-'Участки тепловых сетей'!E291)*0.85)</f>
        <v>45.9</v>
      </c>
      <c r="H291" s="102">
        <f>IF(B291=0,0,'Участки тепловых сетей'!H291/1000)</f>
        <v>0.01</v>
      </c>
      <c r="I291" s="108">
        <f>IF(B291=0,0,'Участки тепловых сетей'!G291/1000)</f>
        <v>5.0999999999999997E-2</v>
      </c>
      <c r="J291" s="102">
        <f t="shared" si="41"/>
        <v>0.01</v>
      </c>
      <c r="K291" s="109">
        <f t="shared" ca="1" si="42"/>
        <v>4.9622180061426739</v>
      </c>
      <c r="L291" s="109">
        <f t="shared" ca="1" si="43"/>
        <v>0.20951549323589372</v>
      </c>
      <c r="M291" s="109">
        <f t="shared" ca="1" si="44"/>
        <v>20.951549323589372</v>
      </c>
      <c r="N291" s="108">
        <f t="shared" si="45"/>
        <v>4.6181445516728656</v>
      </c>
      <c r="O291" s="111">
        <f t="shared" si="46"/>
        <v>0.21653718042189962</v>
      </c>
      <c r="P291" s="111">
        <f>_xlfn.MAXIFS($R$4:$R$13,$B$4:$B$13,B291)</f>
        <v>0</v>
      </c>
      <c r="Q291" s="112">
        <f t="shared" ca="1" si="47"/>
        <v>0.81097707467663571</v>
      </c>
      <c r="R291" s="112">
        <f ca="1">IF(B290=0,0,IF(B291=B290,R290+L291/O291,L291/O291+1))</f>
        <v>303.7076270385698</v>
      </c>
    </row>
    <row r="292" spans="1:18" x14ac:dyDescent="0.25">
      <c r="A292" s="102">
        <v>289</v>
      </c>
      <c r="B292" s="102" t="str">
        <f>'Участки тепловых сетей'!B292</f>
        <v>Котельная с. Кременки</v>
      </c>
      <c r="C292" s="102" t="str">
        <f>'Участки тепловых сетей'!C292</f>
        <v>ТК4</v>
      </c>
      <c r="D292" s="102" t="str">
        <f>'Участки тепловых сетей'!D292</f>
        <v xml:space="preserve">ул. Новостройка, 3 </v>
      </c>
      <c r="E292" s="102">
        <f>IF('Участки тепловых сетей'!F292="Подземная канальная или подвальная",2,IF('Участки тепловых сетей'!F292="Подземная бесканальная",2,IF('Участки тепловых сетей'!F292="Надземная",1,0)))</f>
        <v>2</v>
      </c>
      <c r="F292" s="102">
        <f t="shared" si="40"/>
        <v>0.05</v>
      </c>
      <c r="G292" s="102">
        <f ca="1">IF(B292=0,0,(YEAR(TODAY())-'Участки тепловых сетей'!E292)*0.85)</f>
        <v>45.9</v>
      </c>
      <c r="H292" s="102">
        <f>IF(B292=0,0,'Участки тепловых сетей'!H292/1000)</f>
        <v>5.8000000000000003E-2</v>
      </c>
      <c r="I292" s="108">
        <f>IF(B292=0,0,'Участки тепловых сетей'!G292/1000)</f>
        <v>5.0999999999999997E-2</v>
      </c>
      <c r="J292" s="102">
        <f t="shared" si="41"/>
        <v>5.8000000000000003E-2</v>
      </c>
      <c r="K292" s="109">
        <f t="shared" ca="1" si="42"/>
        <v>4.9622180061426739</v>
      </c>
      <c r="L292" s="109">
        <f t="shared" ca="1" si="43"/>
        <v>1.2151898607681837</v>
      </c>
      <c r="M292" s="109">
        <f t="shared" ca="1" si="44"/>
        <v>20.951549323589372</v>
      </c>
      <c r="N292" s="108">
        <f t="shared" si="45"/>
        <v>4.6107591131574504</v>
      </c>
      <c r="O292" s="111">
        <f t="shared" si="46"/>
        <v>0.21688402613495014</v>
      </c>
      <c r="P292" s="111">
        <f>_xlfn.MAXIFS($R$4:$R$13,$B$4:$B$13,B292)</f>
        <v>0</v>
      </c>
      <c r="Q292" s="112">
        <f t="shared" ca="1" si="47"/>
        <v>0.29665368605023468</v>
      </c>
      <c r="R292" s="112">
        <f ca="1">IF(B291=0,0,IF(B292=B291,R291+L292/O292,L292/O292+1))</f>
        <v>309.31057476332325</v>
      </c>
    </row>
    <row r="293" spans="1:18" x14ac:dyDescent="0.25">
      <c r="A293" s="102">
        <v>290</v>
      </c>
      <c r="B293" s="102" t="str">
        <f>'Участки тепловых сетей'!B293</f>
        <v>Котельная с. Кременки</v>
      </c>
      <c r="C293" s="102" t="str">
        <f>'Участки тепловых сетей'!C293</f>
        <v>ТК5</v>
      </c>
      <c r="D293" s="102" t="str">
        <f>'Участки тепловых сетей'!D293</f>
        <v xml:space="preserve">ул. Новостройка, 2 </v>
      </c>
      <c r="E293" s="102">
        <f>IF('Участки тепловых сетей'!F293="Подземная канальная или подвальная",2,IF('Участки тепловых сетей'!F293="Подземная бесканальная",2,IF('Участки тепловых сетей'!F293="Надземная",1,0)))</f>
        <v>2</v>
      </c>
      <c r="F293" s="102">
        <f t="shared" si="40"/>
        <v>0.05</v>
      </c>
      <c r="G293" s="102">
        <f ca="1">IF(B293=0,0,(YEAR(TODAY())-'Участки тепловых сетей'!E293)*0.85)</f>
        <v>45.9</v>
      </c>
      <c r="H293" s="102">
        <f>IF(B293=0,0,'Участки тепловых сетей'!H293/1000)</f>
        <v>8.9999999999999993E-3</v>
      </c>
      <c r="I293" s="108">
        <f>IF(B293=0,0,'Участки тепловых сетей'!G293/1000)</f>
        <v>5.0999999999999997E-2</v>
      </c>
      <c r="J293" s="102">
        <f t="shared" si="41"/>
        <v>8.9999999999999993E-3</v>
      </c>
      <c r="K293" s="109">
        <f t="shared" ca="1" si="42"/>
        <v>4.9622180061426739</v>
      </c>
      <c r="L293" s="109">
        <f t="shared" ca="1" si="43"/>
        <v>0.18856394391230433</v>
      </c>
      <c r="M293" s="109">
        <f t="shared" ca="1" si="44"/>
        <v>20.951549323589372</v>
      </c>
      <c r="N293" s="108">
        <f t="shared" si="45"/>
        <v>4.6182984149752704</v>
      </c>
      <c r="O293" s="111">
        <f t="shared" si="46"/>
        <v>0.21652996626580154</v>
      </c>
      <c r="P293" s="111">
        <f>_xlfn.MAXIFS($R$4:$R$13,$B$4:$B$13,B293)</f>
        <v>0</v>
      </c>
      <c r="Q293" s="112">
        <f t="shared" ca="1" si="47"/>
        <v>0.82814754675142666</v>
      </c>
      <c r="R293" s="112">
        <f ca="1">IF(B292=0,0,IF(B293=B292,R292+L293/O293,L293/O293+1))</f>
        <v>310.1814193266149</v>
      </c>
    </row>
    <row r="294" spans="1:18" x14ac:dyDescent="0.25">
      <c r="A294" s="102">
        <v>291</v>
      </c>
      <c r="B294" s="102" t="str">
        <f>'Участки тепловых сетей'!B294</f>
        <v>Котельная с. Кременки</v>
      </c>
      <c r="C294" s="102" t="str">
        <f>'Участки тепловых сетей'!C294</f>
        <v>ТК6</v>
      </c>
      <c r="D294" s="102" t="str">
        <f>'Участки тепловых сетей'!D294</f>
        <v xml:space="preserve">ул. Новостройка, 17 </v>
      </c>
      <c r="E294" s="102">
        <f>IF('Участки тепловых сетей'!F294="Подземная канальная или подвальная",2,IF('Участки тепловых сетей'!F294="Подземная бесканальная",2,IF('Участки тепловых сетей'!F294="Надземная",1,0)))</f>
        <v>2</v>
      </c>
      <c r="F294" s="102">
        <f t="shared" si="40"/>
        <v>0.05</v>
      </c>
      <c r="G294" s="102">
        <f ca="1">IF(B294=0,0,(YEAR(TODAY())-'Участки тепловых сетей'!E294)*0.85)</f>
        <v>45.9</v>
      </c>
      <c r="H294" s="102">
        <f>IF(B294=0,0,'Участки тепловых сетей'!H294/1000)</f>
        <v>1.6E-2</v>
      </c>
      <c r="I294" s="108">
        <f>IF(B294=0,0,'Участки тепловых сетей'!G294/1000)</f>
        <v>5.0999999999999997E-2</v>
      </c>
      <c r="J294" s="102">
        <f t="shared" si="41"/>
        <v>1.6E-2</v>
      </c>
      <c r="K294" s="109">
        <f t="shared" ca="1" si="42"/>
        <v>4.9622180061426739</v>
      </c>
      <c r="L294" s="109">
        <f t="shared" ca="1" si="43"/>
        <v>0.33522478917742998</v>
      </c>
      <c r="M294" s="109">
        <f t="shared" ca="1" si="44"/>
        <v>20.951549323589372</v>
      </c>
      <c r="N294" s="108">
        <f t="shared" si="45"/>
        <v>4.6172213718584389</v>
      </c>
      <c r="O294" s="111">
        <f t="shared" si="46"/>
        <v>0.21658047545541409</v>
      </c>
      <c r="P294" s="111">
        <f>_xlfn.MAXIFS($R$4:$R$13,$B$4:$B$13,B294)</f>
        <v>0</v>
      </c>
      <c r="Q294" s="112">
        <f t="shared" ca="1" si="47"/>
        <v>0.71517730416426939</v>
      </c>
      <c r="R294" s="112">
        <f ca="1">IF(B293=0,0,IF(B294=B293,R293+L294/O294,L294/O294+1))</f>
        <v>311.72922638758166</v>
      </c>
    </row>
    <row r="295" spans="1:18" x14ac:dyDescent="0.25">
      <c r="A295" s="102">
        <v>292</v>
      </c>
      <c r="B295" s="102" t="str">
        <f>'Участки тепловых сетей'!B295</f>
        <v>Котельная с. Кременки</v>
      </c>
      <c r="C295" s="102" t="str">
        <f>'Участки тепловых сетей'!C295</f>
        <v>ТК7</v>
      </c>
      <c r="D295" s="102" t="str">
        <f>'Участки тепловых сетей'!D295</f>
        <v xml:space="preserve">ул. Новостройка, 11 </v>
      </c>
      <c r="E295" s="102">
        <f>IF('Участки тепловых сетей'!F295="Подземная канальная или подвальная",2,IF('Участки тепловых сетей'!F295="Подземная бесканальная",2,IF('Участки тепловых сетей'!F295="Надземная",1,0)))</f>
        <v>2</v>
      </c>
      <c r="F295" s="102">
        <f t="shared" si="40"/>
        <v>0.05</v>
      </c>
      <c r="G295" s="102">
        <f ca="1">IF(B295=0,0,(YEAR(TODAY())-'Участки тепловых сетей'!E295)*0.85)</f>
        <v>31.45</v>
      </c>
      <c r="H295" s="102">
        <f>IF(B295=0,0,'Участки тепловых сетей'!H295/1000)</f>
        <v>2.7E-2</v>
      </c>
      <c r="I295" s="108">
        <f>IF(B295=0,0,'Участки тепловых сетей'!G295/1000)</f>
        <v>5.0999999999999997E-2</v>
      </c>
      <c r="J295" s="102">
        <f t="shared" si="41"/>
        <v>2.7E-2</v>
      </c>
      <c r="K295" s="109">
        <f t="shared" ca="1" si="42"/>
        <v>2.4093399237801809</v>
      </c>
      <c r="L295" s="109">
        <f t="shared" ca="1" si="43"/>
        <v>6.7865713150077325E-3</v>
      </c>
      <c r="M295" s="109">
        <f t="shared" ca="1" si="44"/>
        <v>0.25135449314843455</v>
      </c>
      <c r="N295" s="108">
        <f t="shared" si="45"/>
        <v>4.6155288755319894</v>
      </c>
      <c r="O295" s="111">
        <f t="shared" si="46"/>
        <v>0.21665989466586086</v>
      </c>
      <c r="P295" s="111">
        <f>_xlfn.MAXIFS($R$4:$R$13,$B$4:$B$13,B295)</f>
        <v>0</v>
      </c>
      <c r="Q295" s="112">
        <f t="shared" ca="1" si="47"/>
        <v>0.99323640545289182</v>
      </c>
      <c r="R295" s="112">
        <f ca="1">IF(B294=0,0,IF(B295=B294,R294+L295/O295,L295/O295+1))</f>
        <v>311.76055000345195</v>
      </c>
    </row>
    <row r="296" spans="1:18" x14ac:dyDescent="0.25">
      <c r="A296" s="102">
        <v>293</v>
      </c>
      <c r="B296" s="102" t="str">
        <f>'Участки тепловых сетей'!B296</f>
        <v>Котельная с. Кременки</v>
      </c>
      <c r="C296" s="102" t="str">
        <f>'Участки тепловых сетей'!C296</f>
        <v>ТК9</v>
      </c>
      <c r="D296" s="102" t="str">
        <f>'Участки тепловых сетей'!D296</f>
        <v xml:space="preserve">ул. Новостройка, 4 </v>
      </c>
      <c r="E296" s="102">
        <f>IF('Участки тепловых сетей'!F296="Подземная канальная или подвальная",2,IF('Участки тепловых сетей'!F296="Подземная бесканальная",2,IF('Участки тепловых сетей'!F296="Надземная",1,0)))</f>
        <v>2</v>
      </c>
      <c r="F296" s="102">
        <f t="shared" si="40"/>
        <v>0.05</v>
      </c>
      <c r="G296" s="102">
        <f ca="1">IF(B296=0,0,(YEAR(TODAY())-'Участки тепловых сетей'!E296)*0.85)</f>
        <v>45.9</v>
      </c>
      <c r="H296" s="102">
        <f>IF(B296=0,0,'Участки тепловых сетей'!H296/1000)</f>
        <v>1.7000000000000001E-2</v>
      </c>
      <c r="I296" s="108">
        <f>IF(B296=0,0,'Участки тепловых сетей'!G296/1000)</f>
        <v>5.0999999999999997E-2</v>
      </c>
      <c r="J296" s="102">
        <f t="shared" si="41"/>
        <v>1.7000000000000001E-2</v>
      </c>
      <c r="K296" s="109">
        <f t="shared" ca="1" si="42"/>
        <v>4.9622180061426739</v>
      </c>
      <c r="L296" s="109">
        <f t="shared" ca="1" si="43"/>
        <v>0.35617633850101937</v>
      </c>
      <c r="M296" s="109">
        <f t="shared" ca="1" si="44"/>
        <v>20.951549323589372</v>
      </c>
      <c r="N296" s="108">
        <f t="shared" si="45"/>
        <v>4.6170675085560342</v>
      </c>
      <c r="O296" s="111">
        <f t="shared" si="46"/>
        <v>0.21658769297760283</v>
      </c>
      <c r="P296" s="111">
        <f>_xlfn.MAXIFS($R$4:$R$13,$B$4:$B$13,B296)</f>
        <v>0</v>
      </c>
      <c r="Q296" s="112">
        <f t="shared" ca="1" si="47"/>
        <v>0.70034911083344642</v>
      </c>
      <c r="R296" s="112">
        <f ca="1">IF(B295=0,0,IF(B296=B295,R295+L296/O296,L296/O296+1))</f>
        <v>313.40504020326148</v>
      </c>
    </row>
    <row r="297" spans="1:18" x14ac:dyDescent="0.25">
      <c r="A297" s="102">
        <v>294</v>
      </c>
      <c r="B297" s="102" t="str">
        <f>'Участки тепловых сетей'!B297</f>
        <v>Котельная с. Кременки</v>
      </c>
      <c r="C297" s="102" t="str">
        <f>'Участки тепловых сетей'!C297</f>
        <v>ТК9</v>
      </c>
      <c r="D297" s="102" t="str">
        <f>'Участки тепловых сетей'!D297</f>
        <v xml:space="preserve">ул. Новостройка, 16 </v>
      </c>
      <c r="E297" s="102">
        <f>IF('Участки тепловых сетей'!F297="Подземная канальная или подвальная",2,IF('Участки тепловых сетей'!F297="Подземная бесканальная",2,IF('Участки тепловых сетей'!F297="Надземная",1,0)))</f>
        <v>2</v>
      </c>
      <c r="F297" s="102">
        <f t="shared" si="40"/>
        <v>0.05</v>
      </c>
      <c r="G297" s="102">
        <f ca="1">IF(B297=0,0,(YEAR(TODAY())-'Участки тепловых сетей'!E297)*0.85)</f>
        <v>45.9</v>
      </c>
      <c r="H297" s="102">
        <f>IF(B297=0,0,'Участки тепловых сетей'!H297/1000)</f>
        <v>0.14599999999999999</v>
      </c>
      <c r="I297" s="108">
        <f>IF(B297=0,0,'Участки тепловых сетей'!G297/1000)</f>
        <v>5.0999999999999997E-2</v>
      </c>
      <c r="J297" s="102">
        <f t="shared" si="41"/>
        <v>0.14599999999999999</v>
      </c>
      <c r="K297" s="109">
        <f t="shared" ca="1" si="42"/>
        <v>4.9622180061426739</v>
      </c>
      <c r="L297" s="109">
        <f t="shared" ca="1" si="43"/>
        <v>3.0589262012440481</v>
      </c>
      <c r="M297" s="109">
        <f t="shared" ca="1" si="44"/>
        <v>20.951549323589372</v>
      </c>
      <c r="N297" s="108">
        <f t="shared" si="45"/>
        <v>4.5972191425458533</v>
      </c>
      <c r="O297" s="111">
        <f t="shared" si="46"/>
        <v>0.21752280432866614</v>
      </c>
      <c r="P297" s="111">
        <f>_xlfn.MAXIFS($R$4:$R$13,$B$4:$B$13,B297)</f>
        <v>0</v>
      </c>
      <c r="Q297" s="112">
        <f t="shared" ca="1" si="47"/>
        <v>4.6938070210245715E-2</v>
      </c>
      <c r="R297" s="112">
        <f ca="1">IF(B296=0,0,IF(B297=B296,R296+L297/O297,L297/O297+1))</f>
        <v>327.46759429125569</v>
      </c>
    </row>
    <row r="298" spans="1:18" x14ac:dyDescent="0.25">
      <c r="A298" s="102">
        <v>295</v>
      </c>
      <c r="B298" s="102" t="str">
        <f>'Участки тепловых сетей'!B298</f>
        <v>Котельная с. Кременки</v>
      </c>
      <c r="C298" s="102" t="str">
        <f>'Участки тепловых сетей'!C298</f>
        <v>ТК10</v>
      </c>
      <c r="D298" s="102" t="str">
        <f>'Участки тепловых сетей'!D298</f>
        <v xml:space="preserve">ТК11 </v>
      </c>
      <c r="E298" s="102">
        <f>IF('Участки тепловых сетей'!F298="Подземная канальная или подвальная",2,IF('Участки тепловых сетей'!F298="Подземная бесканальная",2,IF('Участки тепловых сетей'!F298="Надземная",1,0)))</f>
        <v>2</v>
      </c>
      <c r="F298" s="102">
        <f t="shared" si="40"/>
        <v>0.05</v>
      </c>
      <c r="G298" s="102">
        <f ca="1">IF(B298=0,0,(YEAR(TODAY())-'Участки тепловых сетей'!E298)*0.85)</f>
        <v>45.9</v>
      </c>
      <c r="H298" s="102">
        <f>IF(B298=0,0,'Участки тепловых сетей'!H298/1000)</f>
        <v>1.2999999999999999E-2</v>
      </c>
      <c r="I298" s="108">
        <f>IF(B298=0,0,'Участки тепловых сетей'!G298/1000)</f>
        <v>5.0999999999999997E-2</v>
      </c>
      <c r="J298" s="102">
        <f t="shared" si="41"/>
        <v>1.2999999999999999E-2</v>
      </c>
      <c r="K298" s="109">
        <f t="shared" ca="1" si="42"/>
        <v>4.9622180061426739</v>
      </c>
      <c r="L298" s="109">
        <f t="shared" ca="1" si="43"/>
        <v>0.27237014120666181</v>
      </c>
      <c r="M298" s="109">
        <f t="shared" ca="1" si="44"/>
        <v>20.951549323589372</v>
      </c>
      <c r="N298" s="108">
        <f t="shared" si="45"/>
        <v>4.6176829617656532</v>
      </c>
      <c r="O298" s="111">
        <f t="shared" si="46"/>
        <v>0.21655882577474142</v>
      </c>
      <c r="P298" s="111">
        <f>_xlfn.MAXIFS($R$4:$R$13,$B$4:$B$13,B298)</f>
        <v>0</v>
      </c>
      <c r="Q298" s="112">
        <f t="shared" ca="1" si="47"/>
        <v>0.76157231961663485</v>
      </c>
      <c r="R298" s="112">
        <f ca="1">IF(B297=0,0,IF(B298=B297,R297+L298/O298,L298/O298+1))</f>
        <v>328.7253132515994</v>
      </c>
    </row>
    <row r="299" spans="1:18" x14ac:dyDescent="0.25">
      <c r="A299" s="102">
        <v>296</v>
      </c>
      <c r="B299" s="102" t="str">
        <f>'Участки тепловых сетей'!B299</f>
        <v>Котельная с. Кременки</v>
      </c>
      <c r="C299" s="102" t="str">
        <f>'Участки тепловых сетей'!C299</f>
        <v>ТК11</v>
      </c>
      <c r="D299" s="102" t="str">
        <f>'Участки тепловых сетей'!D299</f>
        <v xml:space="preserve">ул. Новостройка, 20 </v>
      </c>
      <c r="E299" s="102">
        <f>IF('Участки тепловых сетей'!F299="Подземная канальная или подвальная",2,IF('Участки тепловых сетей'!F299="Подземная бесканальная",2,IF('Участки тепловых сетей'!F299="Надземная",1,0)))</f>
        <v>2</v>
      </c>
      <c r="F299" s="102">
        <f t="shared" si="40"/>
        <v>0.05</v>
      </c>
      <c r="G299" s="102">
        <f ca="1">IF(B299=0,0,(YEAR(TODAY())-'Участки тепловых сетей'!E299)*0.85)</f>
        <v>45.9</v>
      </c>
      <c r="H299" s="102">
        <f>IF(B299=0,0,'Участки тепловых сетей'!H299/1000)</f>
        <v>0.01</v>
      </c>
      <c r="I299" s="108">
        <f>IF(B299=0,0,'Участки тепловых сетей'!G299/1000)</f>
        <v>5.0999999999999997E-2</v>
      </c>
      <c r="J299" s="102">
        <f t="shared" si="41"/>
        <v>0.01</v>
      </c>
      <c r="K299" s="109">
        <f t="shared" ca="1" si="42"/>
        <v>4.9622180061426739</v>
      </c>
      <c r="L299" s="109">
        <f t="shared" ca="1" si="43"/>
        <v>0.20951549323589372</v>
      </c>
      <c r="M299" s="109">
        <f t="shared" ca="1" si="44"/>
        <v>20.951549323589372</v>
      </c>
      <c r="N299" s="108">
        <f t="shared" si="45"/>
        <v>4.6181445516728656</v>
      </c>
      <c r="O299" s="111">
        <f t="shared" si="46"/>
        <v>0.21653718042189962</v>
      </c>
      <c r="P299" s="111">
        <f>_xlfn.MAXIFS($R$4:$R$13,$B$4:$B$13,B299)</f>
        <v>0</v>
      </c>
      <c r="Q299" s="112">
        <f t="shared" ca="1" si="47"/>
        <v>0.81097707467663571</v>
      </c>
      <c r="R299" s="112">
        <f ca="1">IF(B298=0,0,IF(B299=B298,R298+L299/O299,L299/O299+1))</f>
        <v>329.6928860851778</v>
      </c>
    </row>
    <row r="300" spans="1:18" x14ac:dyDescent="0.25">
      <c r="A300" s="102">
        <v>297</v>
      </c>
      <c r="B300" s="102" t="str">
        <f>'Участки тепловых сетей'!B300</f>
        <v>Котельная с. Кременки</v>
      </c>
      <c r="C300" s="102" t="str">
        <f>'Участки тепловых сетей'!C300</f>
        <v>ТК11</v>
      </c>
      <c r="D300" s="102" t="str">
        <f>'Участки тепловых сетей'!D300</f>
        <v xml:space="preserve">ул. Новостройка, 18 </v>
      </c>
      <c r="E300" s="102">
        <f>IF('Участки тепловых сетей'!F300="Подземная канальная или подвальная",2,IF('Участки тепловых сетей'!F300="Подземная бесканальная",2,IF('Участки тепловых сетей'!F300="Надземная",1,0)))</f>
        <v>2</v>
      </c>
      <c r="F300" s="102">
        <f t="shared" si="40"/>
        <v>0.05</v>
      </c>
      <c r="G300" s="102">
        <f ca="1">IF(B300=0,0,(YEAR(TODAY())-'Участки тепловых сетей'!E300)*0.85)</f>
        <v>45.9</v>
      </c>
      <c r="H300" s="102">
        <f>IF(B300=0,0,'Участки тепловых сетей'!H300/1000)</f>
        <v>0.03</v>
      </c>
      <c r="I300" s="108">
        <f>IF(B300=0,0,'Участки тепловых сетей'!G300/1000)</f>
        <v>5.0999999999999997E-2</v>
      </c>
      <c r="J300" s="102">
        <f t="shared" si="41"/>
        <v>0.03</v>
      </c>
      <c r="K300" s="109">
        <f t="shared" ca="1" si="42"/>
        <v>4.9622180061426739</v>
      </c>
      <c r="L300" s="109">
        <f t="shared" ca="1" si="43"/>
        <v>0.62854647970768118</v>
      </c>
      <c r="M300" s="109">
        <f t="shared" ca="1" si="44"/>
        <v>20.951549323589372</v>
      </c>
      <c r="N300" s="108">
        <f t="shared" si="45"/>
        <v>4.6150672856247761</v>
      </c>
      <c r="O300" s="111">
        <f t="shared" si="46"/>
        <v>0.21668156456024942</v>
      </c>
      <c r="P300" s="111">
        <f>_xlfn.MAXIFS($R$4:$R$13,$B$4:$B$13,B300)</f>
        <v>0</v>
      </c>
      <c r="Q300" s="112">
        <f t="shared" ca="1" si="47"/>
        <v>0.5333664968788755</v>
      </c>
      <c r="R300" s="112">
        <f ca="1">IF(B299=0,0,IF(B300=B299,R299+L300/O300,L300/O300+1))</f>
        <v>332.59367038117136</v>
      </c>
    </row>
    <row r="301" spans="1:18" x14ac:dyDescent="0.25">
      <c r="A301" s="102">
        <v>298</v>
      </c>
      <c r="B301" s="102" t="str">
        <f>'Участки тепловых сетей'!B301</f>
        <v>Котельная с. Кременки</v>
      </c>
      <c r="C301" s="102" t="str">
        <f>'Участки тепловых сетей'!C301</f>
        <v>ТК12</v>
      </c>
      <c r="D301" s="102" t="str">
        <f>'Участки тепловых сетей'!D301</f>
        <v xml:space="preserve">ул. Новостройка, 20 </v>
      </c>
      <c r="E301" s="102">
        <f>IF('Участки тепловых сетей'!F301="Подземная канальная или подвальная",2,IF('Участки тепловых сетей'!F301="Подземная бесканальная",2,IF('Участки тепловых сетей'!F301="Надземная",1,0)))</f>
        <v>2</v>
      </c>
      <c r="F301" s="102">
        <f t="shared" si="40"/>
        <v>0.05</v>
      </c>
      <c r="G301" s="102">
        <f ca="1">IF(B301=0,0,(YEAR(TODAY())-'Участки тепловых сетей'!E301)*0.85)</f>
        <v>45.9</v>
      </c>
      <c r="H301" s="102">
        <f>IF(B301=0,0,'Участки тепловых сетей'!H301/1000)</f>
        <v>1.4999999999999999E-2</v>
      </c>
      <c r="I301" s="108">
        <f>IF(B301=0,0,'Участки тепловых сетей'!G301/1000)</f>
        <v>5.0999999999999997E-2</v>
      </c>
      <c r="J301" s="102">
        <f t="shared" si="41"/>
        <v>1.4999999999999999E-2</v>
      </c>
      <c r="K301" s="109">
        <f t="shared" ca="1" si="42"/>
        <v>4.9622180061426739</v>
      </c>
      <c r="L301" s="109">
        <f t="shared" ca="1" si="43"/>
        <v>0.31427323985384059</v>
      </c>
      <c r="M301" s="109">
        <f t="shared" ca="1" si="44"/>
        <v>20.951549323589372</v>
      </c>
      <c r="N301" s="108">
        <f t="shared" si="45"/>
        <v>4.6173752351608437</v>
      </c>
      <c r="O301" s="111">
        <f t="shared" si="46"/>
        <v>0.21657325841423966</v>
      </c>
      <c r="P301" s="111">
        <f>_xlfn.MAXIFS($R$4:$R$13,$B$4:$B$13,B301)</f>
        <v>0</v>
      </c>
      <c r="Q301" s="112">
        <f t="shared" ca="1" si="47"/>
        <v>0.73031944851474107</v>
      </c>
      <c r="R301" s="112">
        <f ca="1">IF(B300=0,0,IF(B301=B300,R300+L301/O301,L301/O301+1))</f>
        <v>334.04478785594625</v>
      </c>
    </row>
    <row r="302" spans="1:18" x14ac:dyDescent="0.25">
      <c r="A302" s="102">
        <v>299</v>
      </c>
      <c r="B302" s="102" t="str">
        <f>'Участки тепловых сетей'!B302</f>
        <v>Котельная с. Кременки</v>
      </c>
      <c r="C302" s="102" t="str">
        <f>'Участки тепловых сетей'!C302</f>
        <v>ТК14</v>
      </c>
      <c r="D302" s="102" t="str">
        <f>'Участки тепловых сетей'!D302</f>
        <v xml:space="preserve">ул. Новостройка, 7 </v>
      </c>
      <c r="E302" s="102">
        <f>IF('Участки тепловых сетей'!F302="Подземная канальная или подвальная",2,IF('Участки тепловых сетей'!F302="Подземная бесканальная",2,IF('Участки тепловых сетей'!F302="Надземная",1,0)))</f>
        <v>2</v>
      </c>
      <c r="F302" s="102">
        <f t="shared" si="40"/>
        <v>0.05</v>
      </c>
      <c r="G302" s="102">
        <f ca="1">IF(B302=0,0,(YEAR(TODAY())-'Участки тепловых сетей'!E302)*0.85)</f>
        <v>45.9</v>
      </c>
      <c r="H302" s="102">
        <f>IF(B302=0,0,'Участки тепловых сетей'!H302/1000)</f>
        <v>0.06</v>
      </c>
      <c r="I302" s="108">
        <f>IF(B302=0,0,'Участки тепловых сетей'!G302/1000)</f>
        <v>5.0999999999999997E-2</v>
      </c>
      <c r="J302" s="102">
        <f t="shared" si="41"/>
        <v>0.06</v>
      </c>
      <c r="K302" s="109">
        <f t="shared" ca="1" si="42"/>
        <v>4.9622180061426739</v>
      </c>
      <c r="L302" s="109">
        <f t="shared" ca="1" si="43"/>
        <v>1.2570929594153624</v>
      </c>
      <c r="M302" s="109">
        <f t="shared" ca="1" si="44"/>
        <v>20.951549323589372</v>
      </c>
      <c r="N302" s="108">
        <f t="shared" si="45"/>
        <v>4.6104513865526409</v>
      </c>
      <c r="O302" s="111">
        <f t="shared" si="46"/>
        <v>0.21689850215462894</v>
      </c>
      <c r="P302" s="111">
        <f>_xlfn.MAXIFS($R$4:$R$13,$B$4:$B$13,B302)</f>
        <v>0</v>
      </c>
      <c r="Q302" s="112">
        <f t="shared" ca="1" si="47"/>
        <v>0.28447981999284344</v>
      </c>
      <c r="R302" s="112">
        <f ca="1">IF(B301=0,0,IF(B302=B301,R301+L302/O302,L302/O302+1))</f>
        <v>339.84055383370838</v>
      </c>
    </row>
    <row r="303" spans="1:18" x14ac:dyDescent="0.25">
      <c r="A303" s="102">
        <v>300</v>
      </c>
      <c r="B303" s="102" t="str">
        <f>'Участки тепловых сетей'!B303</f>
        <v>Котельная с. Кременки</v>
      </c>
      <c r="C303" s="102" t="str">
        <f>'Участки тепловых сетей'!C303</f>
        <v>ТК16</v>
      </c>
      <c r="D303" s="102" t="str">
        <f>'Участки тепловых сетей'!D303</f>
        <v xml:space="preserve">ул. Новостройка, 8 </v>
      </c>
      <c r="E303" s="102">
        <f>IF('Участки тепловых сетей'!F303="Подземная канальная или подвальная",2,IF('Участки тепловых сетей'!F303="Подземная бесканальная",2,IF('Участки тепловых сетей'!F303="Надземная",1,0)))</f>
        <v>2</v>
      </c>
      <c r="F303" s="102">
        <f t="shared" si="40"/>
        <v>0.05</v>
      </c>
      <c r="G303" s="102">
        <f ca="1">IF(B303=0,0,(YEAR(TODAY())-'Участки тепловых сетей'!E303)*0.85)</f>
        <v>35.699999999999996</v>
      </c>
      <c r="H303" s="102">
        <f>IF(B303=0,0,'Участки тепловых сетей'!H303/1000)</f>
        <v>1.2999999999999999E-2</v>
      </c>
      <c r="I303" s="108">
        <f>IF(B303=0,0,'Участки тепловых сетей'!G303/1000)</f>
        <v>5.0999999999999997E-2</v>
      </c>
      <c r="J303" s="102">
        <f t="shared" si="41"/>
        <v>1.2999999999999999E-2</v>
      </c>
      <c r="K303" s="109">
        <f t="shared" ca="1" si="42"/>
        <v>2.9797899737912927</v>
      </c>
      <c r="L303" s="109">
        <f t="shared" ca="1" si="43"/>
        <v>8.073843923148959E-3</v>
      </c>
      <c r="M303" s="109">
        <f t="shared" ca="1" si="44"/>
        <v>0.62106491716530454</v>
      </c>
      <c r="N303" s="108">
        <f t="shared" si="45"/>
        <v>4.6176829617656532</v>
      </c>
      <c r="O303" s="111">
        <f t="shared" si="46"/>
        <v>0.21655882577474142</v>
      </c>
      <c r="P303" s="111">
        <f>_xlfn.MAXIFS($R$4:$R$13,$B$4:$B$13,B303)</f>
        <v>0</v>
      </c>
      <c r="Q303" s="112">
        <f t="shared" ca="1" si="47"/>
        <v>0.99195866201325134</v>
      </c>
      <c r="R303" s="112">
        <f ca="1">IF(B302=0,0,IF(B303=B302,R302+L303/O303,L303/O303+1))</f>
        <v>339.87783628522828</v>
      </c>
    </row>
    <row r="304" spans="1:18" x14ac:dyDescent="0.25">
      <c r="A304" s="102">
        <v>301</v>
      </c>
      <c r="B304" s="102" t="str">
        <f>'Участки тепловых сетей'!B304</f>
        <v>Котельная с. Кременки</v>
      </c>
      <c r="C304" s="102" t="str">
        <f>'Участки тепловых сетей'!C304</f>
        <v>УТ21-ГВС</v>
      </c>
      <c r="D304" s="102" t="str">
        <f>'Участки тепловых сетей'!D304</f>
        <v xml:space="preserve">ул. Новостройка, 9 </v>
      </c>
      <c r="E304" s="102">
        <f>IF('Участки тепловых сетей'!F304="Подземная канальная или подвальная",2,IF('Участки тепловых сетей'!F304="Подземная бесканальная",2,IF('Участки тепловых сетей'!F304="Надземная",1,0)))</f>
        <v>2</v>
      </c>
      <c r="F304" s="102">
        <f t="shared" si="40"/>
        <v>0.05</v>
      </c>
      <c r="G304" s="102">
        <f ca="1">IF(B304=0,0,(YEAR(TODAY())-'Участки тепловых сетей'!E304)*0.85)</f>
        <v>35.699999999999996</v>
      </c>
      <c r="H304" s="102">
        <f>IF(B304=0,0,'Участки тепловых сетей'!H304/1000)</f>
        <v>1.2E-2</v>
      </c>
      <c r="I304" s="108">
        <f>IF(B304=0,0,'Участки тепловых сетей'!G304/1000)</f>
        <v>5.0999999999999997E-2</v>
      </c>
      <c r="J304" s="102">
        <f t="shared" si="41"/>
        <v>1.2E-2</v>
      </c>
      <c r="K304" s="109">
        <f t="shared" ca="1" si="42"/>
        <v>2.9797899737912927</v>
      </c>
      <c r="L304" s="109">
        <f t="shared" ca="1" si="43"/>
        <v>7.4527790059836551E-3</v>
      </c>
      <c r="M304" s="109">
        <f t="shared" ca="1" si="44"/>
        <v>0.62106491716530454</v>
      </c>
      <c r="N304" s="108">
        <f t="shared" si="45"/>
        <v>4.617836825068057</v>
      </c>
      <c r="O304" s="111">
        <f t="shared" si="46"/>
        <v>0.21655161017632149</v>
      </c>
      <c r="P304" s="111">
        <f>_xlfn.MAXIFS($R$4:$R$13,$B$4:$B$13,B304)</f>
        <v>0</v>
      </c>
      <c r="Q304" s="112">
        <f t="shared" ca="1" si="47"/>
        <v>0.99257492408707415</v>
      </c>
      <c r="R304" s="112">
        <f ca="1">IF(B303=0,0,IF(B304=B303,R303+L304/O304,L304/O304+1))</f>
        <v>339.91225200257122</v>
      </c>
    </row>
    <row r="305" spans="1:18" x14ac:dyDescent="0.25">
      <c r="A305" s="102">
        <v>302</v>
      </c>
      <c r="B305" s="102" t="str">
        <f>'Участки тепловых сетей'!B305</f>
        <v>Котельная с. Кременки</v>
      </c>
      <c r="C305" s="102" t="str">
        <f>'Участки тепловых сетей'!C305</f>
        <v>ТК17</v>
      </c>
      <c r="D305" s="102" t="str">
        <f>'Участки тепловых сетей'!D305</f>
        <v xml:space="preserve">ул. Новостройка, 6 </v>
      </c>
      <c r="E305" s="102">
        <f>IF('Участки тепловых сетей'!F305="Подземная канальная или подвальная",2,IF('Участки тепловых сетей'!F305="Подземная бесканальная",2,IF('Участки тепловых сетей'!F305="Надземная",1,0)))</f>
        <v>2</v>
      </c>
      <c r="F305" s="102">
        <f t="shared" si="40"/>
        <v>0.05</v>
      </c>
      <c r="G305" s="102">
        <f ca="1">IF(B305=0,0,(YEAR(TODAY())-'Участки тепловых сетей'!E305)*0.85)</f>
        <v>39.949999999999996</v>
      </c>
      <c r="H305" s="102">
        <f>IF(B305=0,0,'Участки тепловых сетей'!H305/1000)</f>
        <v>6.0000000000000001E-3</v>
      </c>
      <c r="I305" s="108">
        <f>IF(B305=0,0,'Участки тепловых сетей'!G305/1000)</f>
        <v>5.0999999999999997E-2</v>
      </c>
      <c r="J305" s="102">
        <f t="shared" si="41"/>
        <v>6.0000000000000001E-3</v>
      </c>
      <c r="K305" s="109">
        <f t="shared" ca="1" si="42"/>
        <v>3.6853032651266591</v>
      </c>
      <c r="L305" s="109">
        <f t="shared" ca="1" si="43"/>
        <v>1.2370186230355462E-2</v>
      </c>
      <c r="M305" s="109">
        <f t="shared" ca="1" si="44"/>
        <v>2.0616977050592435</v>
      </c>
      <c r="N305" s="108">
        <f t="shared" si="45"/>
        <v>4.6187600048824837</v>
      </c>
      <c r="O305" s="111">
        <f t="shared" si="46"/>
        <v>0.21650832668138237</v>
      </c>
      <c r="P305" s="111">
        <f>_xlfn.MAXIFS($R$4:$R$13,$B$4:$B$13,B305)</f>
        <v>0</v>
      </c>
      <c r="Q305" s="112">
        <f t="shared" ca="1" si="47"/>
        <v>0.98770601001248126</v>
      </c>
      <c r="R305" s="112">
        <f ca="1">IF(B304=0,0,IF(B305=B304,R304+L305/O305,L305/O305+1))</f>
        <v>339.96938692398493</v>
      </c>
    </row>
    <row r="306" spans="1:18" x14ac:dyDescent="0.25">
      <c r="A306" s="102">
        <v>303</v>
      </c>
      <c r="B306" s="102" t="str">
        <f>'Участки тепловых сетей'!B306</f>
        <v>Котельная с. Кременки</v>
      </c>
      <c r="C306" s="102" t="str">
        <f>'Участки тепловых сетей'!C306</f>
        <v>ТК1</v>
      </c>
      <c r="D306" s="102" t="str">
        <f>'Участки тепловых сетей'!D306</f>
        <v xml:space="preserve">УТ3 </v>
      </c>
      <c r="E306" s="102">
        <f>IF('Участки тепловых сетей'!F306="Подземная канальная или подвальная",2,IF('Участки тепловых сетей'!F306="Подземная бесканальная",2,IF('Участки тепловых сетей'!F306="Надземная",1,0)))</f>
        <v>2</v>
      </c>
      <c r="F306" s="102">
        <f t="shared" si="40"/>
        <v>0.05</v>
      </c>
      <c r="G306" s="102">
        <f ca="1">IF(B306=0,0,(YEAR(TODAY())-'Участки тепловых сетей'!E306)*0.85)</f>
        <v>46.75</v>
      </c>
      <c r="H306" s="102">
        <f>IF(B306=0,0,'Участки тепловых сетей'!H306/1000)</f>
        <v>7.0000000000000001E-3</v>
      </c>
      <c r="I306" s="108">
        <f>IF(B306=0,0,'Участки тепловых сетей'!G306/1000)</f>
        <v>5.0999999999999997E-2</v>
      </c>
      <c r="J306" s="102">
        <f t="shared" si="41"/>
        <v>7.0000000000000001E-3</v>
      </c>
      <c r="K306" s="109">
        <f t="shared" ca="1" si="42"/>
        <v>5.1776579428358449</v>
      </c>
      <c r="L306" s="109">
        <f t="shared" ca="1" si="43"/>
        <v>0.21988040543829651</v>
      </c>
      <c r="M306" s="109">
        <f t="shared" ca="1" si="44"/>
        <v>31.411486491185215</v>
      </c>
      <c r="N306" s="108">
        <f t="shared" si="45"/>
        <v>4.6186061415800799</v>
      </c>
      <c r="O306" s="111">
        <f t="shared" si="46"/>
        <v>0.21651553939559093</v>
      </c>
      <c r="P306" s="111">
        <f>_xlfn.MAXIFS($R$4:$R$13,$B$4:$B$13,B306)</f>
        <v>0</v>
      </c>
      <c r="Q306" s="112">
        <f t="shared" ca="1" si="47"/>
        <v>0.80261478058576508</v>
      </c>
      <c r="R306" s="112">
        <f ca="1">IF(B305=0,0,IF(B306=B305,R305+L306/O306,L306/O306+1))</f>
        <v>340.98492791495534</v>
      </c>
    </row>
    <row r="307" spans="1:18" x14ac:dyDescent="0.25">
      <c r="A307" s="102">
        <v>304</v>
      </c>
      <c r="B307" s="102" t="str">
        <f>'Участки тепловых сетей'!B307</f>
        <v>Котельная с. Кременки</v>
      </c>
      <c r="C307" s="102" t="str">
        <f>'Участки тепловых сетей'!C307</f>
        <v>УТ3-ГВС</v>
      </c>
      <c r="D307" s="102" t="str">
        <f>'Участки тепловых сетей'!D307</f>
        <v xml:space="preserve">ТК3-ГВС </v>
      </c>
      <c r="E307" s="102">
        <f>IF('Участки тепловых сетей'!F307="Подземная канальная или подвальная",2,IF('Участки тепловых сетей'!F307="Подземная бесканальная",2,IF('Участки тепловых сетей'!F307="Надземная",1,0)))</f>
        <v>2</v>
      </c>
      <c r="F307" s="102">
        <f t="shared" si="40"/>
        <v>0.05</v>
      </c>
      <c r="G307" s="102">
        <f ca="1">IF(B307=0,0,(YEAR(TODAY())-'Участки тепловых сетей'!E307)*0.85)</f>
        <v>46.75</v>
      </c>
      <c r="H307" s="102">
        <f>IF(B307=0,0,'Участки тепловых сетей'!H307/1000)</f>
        <v>7.4999999999999997E-3</v>
      </c>
      <c r="I307" s="108">
        <f>IF(B307=0,0,'Участки тепловых сетей'!G307/1000)</f>
        <v>5.0999999999999997E-2</v>
      </c>
      <c r="J307" s="102">
        <f t="shared" si="41"/>
        <v>7.4999999999999997E-3</v>
      </c>
      <c r="K307" s="109">
        <f t="shared" ca="1" si="42"/>
        <v>5.1776579428358449</v>
      </c>
      <c r="L307" s="109">
        <f t="shared" ca="1" si="43"/>
        <v>0.23558614868388911</v>
      </c>
      <c r="M307" s="109">
        <f t="shared" ca="1" si="44"/>
        <v>31.411486491185215</v>
      </c>
      <c r="N307" s="108">
        <f t="shared" si="45"/>
        <v>4.6185292099288766</v>
      </c>
      <c r="O307" s="111">
        <f t="shared" si="46"/>
        <v>0.21651914593291044</v>
      </c>
      <c r="P307" s="111">
        <f>_xlfn.MAXIFS($R$4:$R$13,$B$4:$B$13,B307)</f>
        <v>0</v>
      </c>
      <c r="Q307" s="112">
        <f t="shared" ca="1" si="47"/>
        <v>0.79010759334749781</v>
      </c>
      <c r="R307" s="112">
        <f ca="1">IF(B306=0,0,IF(B307=B306,R306+L307/O307,L307/O307+1))</f>
        <v>342.07298942410654</v>
      </c>
    </row>
    <row r="308" spans="1:18" x14ac:dyDescent="0.25">
      <c r="A308" s="102">
        <v>305</v>
      </c>
      <c r="B308" s="102" t="str">
        <f>'Участки тепловых сетей'!B308</f>
        <v>Котельная с. Кременки</v>
      </c>
      <c r="C308" s="102" t="str">
        <f>'Участки тепловых сетей'!C308</f>
        <v>ТК3-ГВС</v>
      </c>
      <c r="D308" s="102" t="str">
        <f>'Участки тепловых сетей'!D308</f>
        <v xml:space="preserve">ТК4-ГВС </v>
      </c>
      <c r="E308" s="102">
        <f>IF('Участки тепловых сетей'!F308="Подземная канальная или подвальная",2,IF('Участки тепловых сетей'!F308="Подземная бесканальная",2,IF('Участки тепловых сетей'!F308="Надземная",1,0)))</f>
        <v>2</v>
      </c>
      <c r="F308" s="102">
        <f t="shared" si="40"/>
        <v>0.05</v>
      </c>
      <c r="G308" s="102">
        <f ca="1">IF(B308=0,0,(YEAR(TODAY())-'Участки тепловых сетей'!E308)*0.85)</f>
        <v>46.75</v>
      </c>
      <c r="H308" s="102">
        <f>IF(B308=0,0,'Участки тепловых сетей'!H308/1000)</f>
        <v>1.2500000000000001E-2</v>
      </c>
      <c r="I308" s="108">
        <f>IF(B308=0,0,'Участки тепловых сетей'!G308/1000)</f>
        <v>5.0999999999999997E-2</v>
      </c>
      <c r="J308" s="102">
        <f t="shared" si="41"/>
        <v>1.2500000000000001E-2</v>
      </c>
      <c r="K308" s="109">
        <f t="shared" ca="1" si="42"/>
        <v>5.1776579428358449</v>
      </c>
      <c r="L308" s="109">
        <f t="shared" ca="1" si="43"/>
        <v>0.39264358113981523</v>
      </c>
      <c r="M308" s="109">
        <f t="shared" ca="1" si="44"/>
        <v>31.411486491185215</v>
      </c>
      <c r="N308" s="108">
        <f t="shared" si="45"/>
        <v>4.6177598934168547</v>
      </c>
      <c r="O308" s="111">
        <f t="shared" si="46"/>
        <v>0.21655521791542573</v>
      </c>
      <c r="P308" s="111">
        <f>_xlfn.MAXIFS($R$4:$R$13,$B$4:$B$13,B308)</f>
        <v>0</v>
      </c>
      <c r="Q308" s="112">
        <f t="shared" ca="1" si="47"/>
        <v>0.67526938344397147</v>
      </c>
      <c r="R308" s="112">
        <f ca="1">IF(B307=0,0,IF(B308=B307,R307+L308/O308,L308/O308+1))</f>
        <v>343.88612320550152</v>
      </c>
    </row>
    <row r="309" spans="1:18" x14ac:dyDescent="0.25">
      <c r="A309" s="102">
        <v>306</v>
      </c>
      <c r="B309" s="102" t="str">
        <f>'Участки тепловых сетей'!B309</f>
        <v>Котельная с. Кременки</v>
      </c>
      <c r="C309" s="102" t="str">
        <f>'Участки тепловых сетей'!C309</f>
        <v>ТК4-ГВС</v>
      </c>
      <c r="D309" s="102" t="str">
        <f>'Участки тепловых сетей'!D309</f>
        <v xml:space="preserve">ул. Новостройка, 1 </v>
      </c>
      <c r="E309" s="102">
        <f>IF('Участки тепловых сетей'!F309="Подземная канальная или подвальная",2,IF('Участки тепловых сетей'!F309="Подземная бесканальная",2,IF('Участки тепловых сетей'!F309="Надземная",1,0)))</f>
        <v>2</v>
      </c>
      <c r="F309" s="102">
        <f t="shared" si="40"/>
        <v>0.05</v>
      </c>
      <c r="G309" s="102">
        <f ca="1">IF(B309=0,0,(YEAR(TODAY())-'Участки тепловых сетей'!E309)*0.85)</f>
        <v>46.75</v>
      </c>
      <c r="H309" s="102">
        <f>IF(B309=0,0,'Участки тепловых сетей'!H309/1000)</f>
        <v>0.01</v>
      </c>
      <c r="I309" s="108">
        <f>IF(B309=0,0,'Участки тепловых сетей'!G309/1000)</f>
        <v>5.0999999999999997E-2</v>
      </c>
      <c r="J309" s="102">
        <f t="shared" si="41"/>
        <v>0.01</v>
      </c>
      <c r="K309" s="109">
        <f t="shared" ca="1" si="42"/>
        <v>5.1776579428358449</v>
      </c>
      <c r="L309" s="109">
        <f t="shared" ca="1" si="43"/>
        <v>0.31411486491185214</v>
      </c>
      <c r="M309" s="109">
        <f t="shared" ca="1" si="44"/>
        <v>31.411486491185215</v>
      </c>
      <c r="N309" s="108">
        <f t="shared" si="45"/>
        <v>4.6181445516728656</v>
      </c>
      <c r="O309" s="111">
        <f t="shared" si="46"/>
        <v>0.21653718042189962</v>
      </c>
      <c r="P309" s="111">
        <f>_xlfn.MAXIFS($R$4:$R$13,$B$4:$B$13,B309)</f>
        <v>0</v>
      </c>
      <c r="Q309" s="112">
        <f t="shared" ca="1" si="47"/>
        <v>0.73043512197467952</v>
      </c>
      <c r="R309" s="112">
        <f ca="1">IF(B308=0,0,IF(B309=B308,R308+L309/O309,L309/O309+1))</f>
        <v>345.33675105749364</v>
      </c>
    </row>
    <row r="310" spans="1:18" x14ac:dyDescent="0.25">
      <c r="A310" s="102">
        <v>307</v>
      </c>
      <c r="B310" s="102" t="str">
        <f>'Участки тепловых сетей'!B310</f>
        <v>Котельная с. Кременки</v>
      </c>
      <c r="C310" s="102" t="str">
        <f>'Участки тепловых сетей'!C310</f>
        <v>ТК4-ГВС</v>
      </c>
      <c r="D310" s="102" t="str">
        <f>'Участки тепловых сетей'!D310</f>
        <v xml:space="preserve">ул. Новостройка, 3 </v>
      </c>
      <c r="E310" s="102">
        <f>IF('Участки тепловых сетей'!F310="Подземная канальная или подвальная",2,IF('Участки тепловых сетей'!F310="Подземная бесканальная",2,IF('Участки тепловых сетей'!F310="Надземная",1,0)))</f>
        <v>2</v>
      </c>
      <c r="F310" s="102">
        <f t="shared" si="40"/>
        <v>0.05</v>
      </c>
      <c r="G310" s="102">
        <f ca="1">IF(B310=0,0,(YEAR(TODAY())-'Участки тепловых сетей'!E310)*0.85)</f>
        <v>46.75</v>
      </c>
      <c r="H310" s="102">
        <f>IF(B310=0,0,'Участки тепловых сетей'!H310/1000)</f>
        <v>5.8000000000000003E-2</v>
      </c>
      <c r="I310" s="108">
        <f>IF(B310=0,0,'Участки тепловых сетей'!G310/1000)</f>
        <v>5.0999999999999997E-2</v>
      </c>
      <c r="J310" s="102">
        <f t="shared" si="41"/>
        <v>5.8000000000000003E-2</v>
      </c>
      <c r="K310" s="109">
        <f t="shared" ca="1" si="42"/>
        <v>5.1776579428358449</v>
      </c>
      <c r="L310" s="109">
        <f t="shared" ca="1" si="43"/>
        <v>1.8218662164887425</v>
      </c>
      <c r="M310" s="109">
        <f t="shared" ca="1" si="44"/>
        <v>31.411486491185215</v>
      </c>
      <c r="N310" s="108">
        <f t="shared" si="45"/>
        <v>4.6107591131574504</v>
      </c>
      <c r="O310" s="111">
        <f t="shared" si="46"/>
        <v>0.21688402613495014</v>
      </c>
      <c r="P310" s="111">
        <f>_xlfn.MAXIFS($R$4:$R$13,$B$4:$B$13,B310)</f>
        <v>0</v>
      </c>
      <c r="Q310" s="112">
        <f t="shared" ca="1" si="47"/>
        <v>0.16172365777917688</v>
      </c>
      <c r="R310" s="112">
        <f ca="1">IF(B309=0,0,IF(B310=B309,R309+L310/O310,L310/O310+1))</f>
        <v>353.73693731812278</v>
      </c>
    </row>
    <row r="311" spans="1:18" x14ac:dyDescent="0.25">
      <c r="A311" s="102">
        <v>308</v>
      </c>
      <c r="B311" s="102" t="str">
        <f>'Участки тепловых сетей'!B311</f>
        <v>Котельная с. Кременки</v>
      </c>
      <c r="C311" s="102" t="str">
        <f>'Участки тепловых сетей'!C311</f>
        <v>ТК4-ГВС</v>
      </c>
      <c r="D311" s="102" t="str">
        <f>'Участки тепловых сетей'!D311</f>
        <v xml:space="preserve">ТК5-ГВС </v>
      </c>
      <c r="E311" s="102">
        <f>IF('Участки тепловых сетей'!F311="Подземная канальная или подвальная",2,IF('Участки тепловых сетей'!F311="Подземная бесканальная",2,IF('Участки тепловых сетей'!F311="Надземная",1,0)))</f>
        <v>2</v>
      </c>
      <c r="F311" s="102">
        <f t="shared" si="40"/>
        <v>0.05</v>
      </c>
      <c r="G311" s="102">
        <f ca="1">IF(B311=0,0,(YEAR(TODAY())-'Участки тепловых сетей'!E311)*0.85)</f>
        <v>46.75</v>
      </c>
      <c r="H311" s="102">
        <f>IF(B311=0,0,'Участки тепловых сетей'!H311/1000)</f>
        <v>5.1499999999999997E-2</v>
      </c>
      <c r="I311" s="108">
        <f>IF(B311=0,0,'Участки тепловых сетей'!G311/1000)</f>
        <v>5.0999999999999997E-2</v>
      </c>
      <c r="J311" s="102">
        <f t="shared" si="41"/>
        <v>5.1499999999999997E-2</v>
      </c>
      <c r="K311" s="109">
        <f t="shared" ca="1" si="42"/>
        <v>5.1776579428358449</v>
      </c>
      <c r="L311" s="109">
        <f t="shared" ca="1" si="43"/>
        <v>1.6176915542960384</v>
      </c>
      <c r="M311" s="109">
        <f t="shared" ca="1" si="44"/>
        <v>31.411486491185215</v>
      </c>
      <c r="N311" s="108">
        <f t="shared" si="45"/>
        <v>4.6117592246230785</v>
      </c>
      <c r="O311" s="111">
        <f t="shared" si="46"/>
        <v>0.21683699241296156</v>
      </c>
      <c r="P311" s="111">
        <f>_xlfn.MAXIFS($R$4:$R$13,$B$4:$B$13,B311)</f>
        <v>0</v>
      </c>
      <c r="Q311" s="112">
        <f t="shared" ca="1" si="47"/>
        <v>0.1983560651846337</v>
      </c>
      <c r="R311" s="112">
        <f ca="1">IF(B310=0,0,IF(B311=B310,R310+L311/O311,L311/O311+1))</f>
        <v>361.1973412662424</v>
      </c>
    </row>
    <row r="312" spans="1:18" x14ac:dyDescent="0.25">
      <c r="A312" s="102">
        <v>309</v>
      </c>
      <c r="B312" s="102" t="str">
        <f>'Участки тепловых сетей'!B312</f>
        <v>Котельная с. Кременки</v>
      </c>
      <c r="C312" s="102" t="str">
        <f>'Участки тепловых сетей'!C312</f>
        <v>ТК5-ГВС</v>
      </c>
      <c r="D312" s="102" t="str">
        <f>'Участки тепловых сетей'!D312</f>
        <v xml:space="preserve">ул. Новостройка, 2 </v>
      </c>
      <c r="E312" s="102">
        <f>IF('Участки тепловых сетей'!F312="Подземная канальная или подвальная",2,IF('Участки тепловых сетей'!F312="Подземная бесканальная",2,IF('Участки тепловых сетей'!F312="Надземная",1,0)))</f>
        <v>2</v>
      </c>
      <c r="F312" s="102">
        <f t="shared" si="40"/>
        <v>0.05</v>
      </c>
      <c r="G312" s="102">
        <f ca="1">IF(B312=0,0,(YEAR(TODAY())-'Участки тепловых сетей'!E312)*0.85)</f>
        <v>46.75</v>
      </c>
      <c r="H312" s="102">
        <f>IF(B312=0,0,'Участки тепловых сетей'!H312/1000)</f>
        <v>8.9999999999999993E-3</v>
      </c>
      <c r="I312" s="108">
        <f>IF(B312=0,0,'Участки тепловых сетей'!G312/1000)</f>
        <v>5.0999999999999997E-2</v>
      </c>
      <c r="J312" s="102">
        <f t="shared" si="41"/>
        <v>8.9999999999999993E-3</v>
      </c>
      <c r="K312" s="109">
        <f t="shared" ca="1" si="42"/>
        <v>5.1776579428358449</v>
      </c>
      <c r="L312" s="109">
        <f t="shared" ca="1" si="43"/>
        <v>0.2827033784206669</v>
      </c>
      <c r="M312" s="109">
        <f t="shared" ca="1" si="44"/>
        <v>31.411486491185215</v>
      </c>
      <c r="N312" s="108">
        <f t="shared" si="45"/>
        <v>4.6182984149752704</v>
      </c>
      <c r="O312" s="111">
        <f t="shared" si="46"/>
        <v>0.21652996626580154</v>
      </c>
      <c r="P312" s="111">
        <f>_xlfn.MAXIFS($R$4:$R$13,$B$4:$B$13,B312)</f>
        <v>0</v>
      </c>
      <c r="Q312" s="112">
        <f t="shared" ca="1" si="47"/>
        <v>0.75374333124150739</v>
      </c>
      <c r="R312" s="112">
        <f ca="1">IF(B311=0,0,IF(B312=B311,R311+L312/O312,L312/O312+1))</f>
        <v>362.50294983071075</v>
      </c>
    </row>
    <row r="313" spans="1:18" x14ac:dyDescent="0.25">
      <c r="A313" s="102">
        <v>310</v>
      </c>
      <c r="B313" s="102" t="str">
        <f>'Участки тепловых сетей'!B313</f>
        <v>Котельная с. Кременки</v>
      </c>
      <c r="C313" s="102" t="str">
        <f>'Участки тепловых сетей'!C313</f>
        <v>ТК5-ГВС</v>
      </c>
      <c r="D313" s="102" t="str">
        <f>'Участки тепловых сетей'!D313</f>
        <v xml:space="preserve">ТК6-ГВС </v>
      </c>
      <c r="E313" s="102">
        <f>IF('Участки тепловых сетей'!F313="Подземная канальная или подвальная",2,IF('Участки тепловых сетей'!F313="Подземная бесканальная",2,IF('Участки тепловых сетей'!F313="Надземная",1,0)))</f>
        <v>2</v>
      </c>
      <c r="F313" s="102">
        <f t="shared" si="40"/>
        <v>0.05</v>
      </c>
      <c r="G313" s="102">
        <f ca="1">IF(B313=0,0,(YEAR(TODAY())-'Участки тепловых сетей'!E313)*0.85)</f>
        <v>46.75</v>
      </c>
      <c r="H313" s="102">
        <f>IF(B313=0,0,'Участки тепловых сетей'!H313/1000)</f>
        <v>7.0000000000000007E-2</v>
      </c>
      <c r="I313" s="108">
        <f>IF(B313=0,0,'Участки тепловых сетей'!G313/1000)</f>
        <v>5.0999999999999997E-2</v>
      </c>
      <c r="J313" s="102">
        <f t="shared" si="41"/>
        <v>7.0000000000000007E-2</v>
      </c>
      <c r="K313" s="109">
        <f t="shared" ca="1" si="42"/>
        <v>5.1776579428358449</v>
      </c>
      <c r="L313" s="109">
        <f t="shared" ca="1" si="43"/>
        <v>2.1988040543829652</v>
      </c>
      <c r="M313" s="109">
        <f t="shared" ca="1" si="44"/>
        <v>31.411486491185215</v>
      </c>
      <c r="N313" s="108">
        <f t="shared" si="45"/>
        <v>4.6089127535285961</v>
      </c>
      <c r="O313" s="111">
        <f t="shared" si="46"/>
        <v>0.21697091124894852</v>
      </c>
      <c r="P313" s="111">
        <f>_xlfn.MAXIFS($R$4:$R$13,$B$4:$B$13,B313)</f>
        <v>0</v>
      </c>
      <c r="Q313" s="112">
        <f t="shared" ca="1" si="47"/>
        <v>0.11093575218562791</v>
      </c>
      <c r="R313" s="112">
        <f ca="1">IF(B312=0,0,IF(B313=B312,R312+L313/O313,L313/O313+1))</f>
        <v>372.63704587946677</v>
      </c>
    </row>
    <row r="314" spans="1:18" x14ac:dyDescent="0.25">
      <c r="A314" s="102">
        <v>311</v>
      </c>
      <c r="B314" s="102" t="str">
        <f>'Участки тепловых сетей'!B314</f>
        <v>Котельная с. Кременки</v>
      </c>
      <c r="C314" s="102" t="str">
        <f>'Участки тепловых сетей'!C314</f>
        <v>ТК6-ГВС</v>
      </c>
      <c r="D314" s="102" t="str">
        <f>'Участки тепловых сетей'!D314</f>
        <v xml:space="preserve">ул. Новостройка, 17 </v>
      </c>
      <c r="E314" s="102">
        <f>IF('Участки тепловых сетей'!F314="Подземная канальная или подвальная",2,IF('Участки тепловых сетей'!F314="Подземная бесканальная",2,IF('Участки тепловых сетей'!F314="Надземная",1,0)))</f>
        <v>2</v>
      </c>
      <c r="F314" s="102">
        <f t="shared" si="40"/>
        <v>0.05</v>
      </c>
      <c r="G314" s="102">
        <f ca="1">IF(B314=0,0,(YEAR(TODAY())-'Участки тепловых сетей'!E314)*0.85)</f>
        <v>45.9</v>
      </c>
      <c r="H314" s="102">
        <f>IF(B314=0,0,'Участки тепловых сетей'!H314/1000)</f>
        <v>1.6E-2</v>
      </c>
      <c r="I314" s="108">
        <f>IF(B314=0,0,'Участки тепловых сетей'!G314/1000)</f>
        <v>5.0999999999999997E-2</v>
      </c>
      <c r="J314" s="102">
        <f t="shared" si="41"/>
        <v>1.6E-2</v>
      </c>
      <c r="K314" s="109">
        <f t="shared" ca="1" si="42"/>
        <v>4.9622180061426739</v>
      </c>
      <c r="L314" s="109">
        <f t="shared" ca="1" si="43"/>
        <v>0.33522478917742998</v>
      </c>
      <c r="M314" s="109">
        <f t="shared" ca="1" si="44"/>
        <v>20.951549323589372</v>
      </c>
      <c r="N314" s="108">
        <f t="shared" si="45"/>
        <v>4.6172213718584389</v>
      </c>
      <c r="O314" s="111">
        <f t="shared" si="46"/>
        <v>0.21658047545541409</v>
      </c>
      <c r="P314" s="111">
        <f>_xlfn.MAXIFS($R$4:$R$13,$B$4:$B$13,B314)</f>
        <v>0</v>
      </c>
      <c r="Q314" s="112">
        <f t="shared" ca="1" si="47"/>
        <v>0.71517730416426939</v>
      </c>
      <c r="R314" s="112">
        <f ca="1">IF(B313=0,0,IF(B314=B313,R313+L314/O314,L314/O314+1))</f>
        <v>374.18485294043353</v>
      </c>
    </row>
    <row r="315" spans="1:18" x14ac:dyDescent="0.25">
      <c r="A315" s="102">
        <v>312</v>
      </c>
      <c r="B315" s="102" t="str">
        <f>'Участки тепловых сетей'!B315</f>
        <v>Котельная с. Кременки</v>
      </c>
      <c r="C315" s="102" t="str">
        <f>'Участки тепловых сетей'!C315</f>
        <v>ТК6-ГВС</v>
      </c>
      <c r="D315" s="102" t="str">
        <f>'Участки тепловых сетей'!D315</f>
        <v xml:space="preserve">ТК7-ГВС </v>
      </c>
      <c r="E315" s="102">
        <f>IF('Участки тепловых сетей'!F315="Подземная канальная или подвальная",2,IF('Участки тепловых сетей'!F315="Подземная бесканальная",2,IF('Участки тепловых сетей'!F315="Надземная",1,0)))</f>
        <v>2</v>
      </c>
      <c r="F315" s="102">
        <f t="shared" si="40"/>
        <v>0.05</v>
      </c>
      <c r="G315" s="102">
        <f ca="1">IF(B315=0,0,(YEAR(TODAY())-'Участки тепловых сетей'!E315)*0.85)</f>
        <v>46.75</v>
      </c>
      <c r="H315" s="102">
        <f>IF(B315=0,0,'Участки тепловых сетей'!H315/1000)</f>
        <v>4.5999999999999999E-2</v>
      </c>
      <c r="I315" s="108">
        <f>IF(B315=0,0,'Участки тепловых сетей'!G315/1000)</f>
        <v>5.0999999999999997E-2</v>
      </c>
      <c r="J315" s="102">
        <f t="shared" si="41"/>
        <v>4.5999999999999999E-2</v>
      </c>
      <c r="K315" s="109">
        <f t="shared" ca="1" si="42"/>
        <v>5.1776579428358449</v>
      </c>
      <c r="L315" s="109">
        <f t="shared" ca="1" si="43"/>
        <v>1.4449283785945199</v>
      </c>
      <c r="M315" s="109">
        <f t="shared" ca="1" si="44"/>
        <v>31.411486491185215</v>
      </c>
      <c r="N315" s="108">
        <f t="shared" si="45"/>
        <v>4.6126054727863037</v>
      </c>
      <c r="O315" s="111">
        <f t="shared" si="46"/>
        <v>0.21679721057867476</v>
      </c>
      <c r="P315" s="111">
        <f>_xlfn.MAXIFS($R$4:$R$13,$B$4:$B$13,B315)</f>
        <v>0</v>
      </c>
      <c r="Q315" s="112">
        <f t="shared" ca="1" si="47"/>
        <v>0.23576296162586188</v>
      </c>
      <c r="R315" s="112">
        <f ca="1">IF(B314=0,0,IF(B315=B314,R314+L315/O315,L315/O315+1))</f>
        <v>380.84973748732284</v>
      </c>
    </row>
    <row r="316" spans="1:18" x14ac:dyDescent="0.25">
      <c r="A316" s="102">
        <v>313</v>
      </c>
      <c r="B316" s="102" t="str">
        <f>'Участки тепловых сетей'!B316</f>
        <v>Котельная с. Кременки</v>
      </c>
      <c r="C316" s="102" t="str">
        <f>'Участки тепловых сетей'!C316</f>
        <v>ТК7-ГВС</v>
      </c>
      <c r="D316" s="102" t="str">
        <f>'Участки тепловых сетей'!D316</f>
        <v xml:space="preserve">ул. Новостройка, 11 </v>
      </c>
      <c r="E316" s="102">
        <f>IF('Участки тепловых сетей'!F316="Подземная канальная или подвальная",2,IF('Участки тепловых сетей'!F316="Подземная бесканальная",2,IF('Участки тепловых сетей'!F316="Надземная",1,0)))</f>
        <v>2</v>
      </c>
      <c r="F316" s="102">
        <f t="shared" si="40"/>
        <v>0.05</v>
      </c>
      <c r="G316" s="102">
        <f ca="1">IF(B316=0,0,(YEAR(TODAY())-'Участки тепловых сетей'!E316)*0.85)</f>
        <v>31.45</v>
      </c>
      <c r="H316" s="102">
        <f>IF(B316=0,0,'Участки тепловых сетей'!H316/1000)</f>
        <v>2.7E-2</v>
      </c>
      <c r="I316" s="108">
        <f>IF(B316=0,0,'Участки тепловых сетей'!G316/1000)</f>
        <v>5.0999999999999997E-2</v>
      </c>
      <c r="J316" s="102">
        <f t="shared" si="41"/>
        <v>2.7E-2</v>
      </c>
      <c r="K316" s="109">
        <f t="shared" ca="1" si="42"/>
        <v>2.4093399237801809</v>
      </c>
      <c r="L316" s="109">
        <f t="shared" ca="1" si="43"/>
        <v>6.7865713150077325E-3</v>
      </c>
      <c r="M316" s="109">
        <f t="shared" ca="1" si="44"/>
        <v>0.25135449314843455</v>
      </c>
      <c r="N316" s="108">
        <f t="shared" si="45"/>
        <v>4.6155288755319894</v>
      </c>
      <c r="O316" s="111">
        <f t="shared" si="46"/>
        <v>0.21665989466586086</v>
      </c>
      <c r="P316" s="111">
        <f>_xlfn.MAXIFS($R$4:$R$13,$B$4:$B$13,B316)</f>
        <v>0</v>
      </c>
      <c r="Q316" s="112">
        <f t="shared" ca="1" si="47"/>
        <v>0.99323640545289182</v>
      </c>
      <c r="R316" s="112">
        <f ca="1">IF(B315=0,0,IF(B316=B315,R315+L316/O316,L316/O316+1))</f>
        <v>380.88106110319313</v>
      </c>
    </row>
    <row r="317" spans="1:18" x14ac:dyDescent="0.25">
      <c r="A317" s="102">
        <v>314</v>
      </c>
      <c r="B317" s="102" t="str">
        <f>'Участки тепловых сетей'!B317</f>
        <v>Котельная с. Кременки</v>
      </c>
      <c r="C317" s="102" t="str">
        <f>'Участки тепловых сетей'!C317</f>
        <v>ТК7-ГВС</v>
      </c>
      <c r="D317" s="102" t="str">
        <f>'Участки тепловых сетей'!D317</f>
        <v xml:space="preserve">ТК8-ГВС </v>
      </c>
      <c r="E317" s="102">
        <f>IF('Участки тепловых сетей'!F317="Подземная канальная или подвальная",2,IF('Участки тепловых сетей'!F317="Подземная бесканальная",2,IF('Участки тепловых сетей'!F317="Надземная",1,0)))</f>
        <v>2</v>
      </c>
      <c r="F317" s="102">
        <f t="shared" si="40"/>
        <v>0.05</v>
      </c>
      <c r="G317" s="102">
        <f ca="1">IF(B317=0,0,(YEAR(TODAY())-'Участки тепловых сетей'!E317)*0.85)</f>
        <v>46.75</v>
      </c>
      <c r="H317" s="102">
        <f>IF(B317=0,0,'Участки тепловых сетей'!H317/1000)</f>
        <v>4.1000000000000002E-2</v>
      </c>
      <c r="I317" s="108">
        <f>IF(B317=0,0,'Участки тепловых сетей'!G317/1000)</f>
        <v>5.0999999999999997E-2</v>
      </c>
      <c r="J317" s="102">
        <f t="shared" si="41"/>
        <v>4.1000000000000002E-2</v>
      </c>
      <c r="K317" s="109">
        <f t="shared" ca="1" si="42"/>
        <v>5.1776579428358449</v>
      </c>
      <c r="L317" s="109">
        <f t="shared" ca="1" si="43"/>
        <v>1.287870946138594</v>
      </c>
      <c r="M317" s="109">
        <f t="shared" ca="1" si="44"/>
        <v>31.411486491185215</v>
      </c>
      <c r="N317" s="108">
        <f t="shared" si="45"/>
        <v>4.6133747892983266</v>
      </c>
      <c r="O317" s="111">
        <f t="shared" si="46"/>
        <v>0.21676105793956002</v>
      </c>
      <c r="P317" s="111">
        <f>_xlfn.MAXIFS($R$4:$R$13,$B$4:$B$13,B317)</f>
        <v>0</v>
      </c>
      <c r="Q317" s="112">
        <f t="shared" ca="1" si="47"/>
        <v>0.27585747373980274</v>
      </c>
      <c r="R317" s="112">
        <f ca="1">IF(B316=0,0,IF(B317=B316,R316+L317/O317,L317/O317+1))</f>
        <v>386.82249245797868</v>
      </c>
    </row>
    <row r="318" spans="1:18" x14ac:dyDescent="0.25">
      <c r="A318" s="102">
        <v>315</v>
      </c>
      <c r="B318" s="102" t="str">
        <f>'Участки тепловых сетей'!B318</f>
        <v>Котельная с. Кременки</v>
      </c>
      <c r="C318" s="102" t="str">
        <f>'Участки тепловых сетей'!C318</f>
        <v>ТК8-ГВС</v>
      </c>
      <c r="D318" s="102" t="str">
        <f>'Участки тепловых сетей'!D318</f>
        <v xml:space="preserve">ТК9-ГВС </v>
      </c>
      <c r="E318" s="102">
        <f>IF('Участки тепловых сетей'!F318="Подземная канальная или подвальная",2,IF('Участки тепловых сетей'!F318="Подземная бесканальная",2,IF('Участки тепловых сетей'!F318="Надземная",1,0)))</f>
        <v>2</v>
      </c>
      <c r="F318" s="102">
        <f t="shared" si="40"/>
        <v>0.05</v>
      </c>
      <c r="G318" s="102">
        <f ca="1">IF(B318=0,0,(YEAR(TODAY())-'Участки тепловых сетей'!E318)*0.85)</f>
        <v>46.75</v>
      </c>
      <c r="H318" s="102">
        <f>IF(B318=0,0,'Участки тепловых сетей'!H318/1000)</f>
        <v>4.1000000000000002E-2</v>
      </c>
      <c r="I318" s="108">
        <f>IF(B318=0,0,'Участки тепловых сетей'!G318/1000)</f>
        <v>5.0999999999999997E-2</v>
      </c>
      <c r="J318" s="102">
        <f t="shared" si="41"/>
        <v>4.1000000000000002E-2</v>
      </c>
      <c r="K318" s="109">
        <f t="shared" ca="1" si="42"/>
        <v>5.1776579428358449</v>
      </c>
      <c r="L318" s="109">
        <f t="shared" ca="1" si="43"/>
        <v>1.287870946138594</v>
      </c>
      <c r="M318" s="109">
        <f t="shared" ca="1" si="44"/>
        <v>31.411486491185215</v>
      </c>
      <c r="N318" s="108">
        <f t="shared" si="45"/>
        <v>4.6133747892983266</v>
      </c>
      <c r="O318" s="111">
        <f t="shared" si="46"/>
        <v>0.21676105793956002</v>
      </c>
      <c r="P318" s="111">
        <f>_xlfn.MAXIFS($R$4:$R$13,$B$4:$B$13,B318)</f>
        <v>0</v>
      </c>
      <c r="Q318" s="112">
        <f t="shared" ca="1" si="47"/>
        <v>0.27585747373980274</v>
      </c>
      <c r="R318" s="112">
        <f ca="1">IF(B317=0,0,IF(B318=B317,R317+L318/O318,L318/O318+1))</f>
        <v>392.76392381276423</v>
      </c>
    </row>
    <row r="319" spans="1:18" x14ac:dyDescent="0.25">
      <c r="A319" s="102">
        <v>316</v>
      </c>
      <c r="B319" s="102" t="str">
        <f>'Участки тепловых сетей'!B319</f>
        <v>Котельная с. Кременки</v>
      </c>
      <c r="C319" s="102" t="str">
        <f>'Участки тепловых сетей'!C319</f>
        <v>ТК9-ГВС</v>
      </c>
      <c r="D319" s="102" t="str">
        <f>'Участки тепловых сетей'!D319</f>
        <v xml:space="preserve">ул. Новостройка, 4 </v>
      </c>
      <c r="E319" s="102">
        <f>IF('Участки тепловых сетей'!F319="Подземная канальная или подвальная",2,IF('Участки тепловых сетей'!F319="Подземная бесканальная",2,IF('Участки тепловых сетей'!F319="Надземная",1,0)))</f>
        <v>2</v>
      </c>
      <c r="F319" s="102">
        <f t="shared" si="40"/>
        <v>0.05</v>
      </c>
      <c r="G319" s="102">
        <f ca="1">IF(B319=0,0,(YEAR(TODAY())-'Участки тепловых сетей'!E319)*0.85)</f>
        <v>46.75</v>
      </c>
      <c r="H319" s="102">
        <f>IF(B319=0,0,'Участки тепловых сетей'!H319/1000)</f>
        <v>1.7000000000000001E-2</v>
      </c>
      <c r="I319" s="108">
        <f>IF(B319=0,0,'Участки тепловых сетей'!G319/1000)</f>
        <v>5.0999999999999997E-2</v>
      </c>
      <c r="J319" s="102">
        <f t="shared" si="41"/>
        <v>1.7000000000000001E-2</v>
      </c>
      <c r="K319" s="109">
        <f t="shared" ca="1" si="42"/>
        <v>5.1776579428358449</v>
      </c>
      <c r="L319" s="109">
        <f t="shared" ca="1" si="43"/>
        <v>0.53399527035014871</v>
      </c>
      <c r="M319" s="109">
        <f t="shared" ca="1" si="44"/>
        <v>31.411486491185215</v>
      </c>
      <c r="N319" s="108">
        <f t="shared" si="45"/>
        <v>4.6170675085560342</v>
      </c>
      <c r="O319" s="111">
        <f t="shared" si="46"/>
        <v>0.21658769297760283</v>
      </c>
      <c r="P319" s="111">
        <f>_xlfn.MAXIFS($R$4:$R$13,$B$4:$B$13,B319)</f>
        <v>0</v>
      </c>
      <c r="Q319" s="112">
        <f t="shared" ca="1" si="47"/>
        <v>0.58625802515584391</v>
      </c>
      <c r="R319" s="112">
        <f ca="1">IF(B318=0,0,IF(B319=B318,R318+L319/O319,L319/O319+1))</f>
        <v>395.22941602522047</v>
      </c>
    </row>
    <row r="320" spans="1:18" x14ac:dyDescent="0.25">
      <c r="A320" s="102">
        <v>317</v>
      </c>
      <c r="B320" s="102" t="str">
        <f>'Участки тепловых сетей'!B320</f>
        <v>Котельная с. Кременки</v>
      </c>
      <c r="C320" s="102" t="str">
        <f>'Участки тепловых сетей'!C320</f>
        <v>ТК9-ГВС</v>
      </c>
      <c r="D320" s="102" t="str">
        <f>'Участки тепловых сетей'!D320</f>
        <v xml:space="preserve">УТ5-ГВС </v>
      </c>
      <c r="E320" s="102">
        <f>IF('Участки тепловых сетей'!F320="Подземная канальная или подвальная",2,IF('Участки тепловых сетей'!F320="Подземная бесканальная",2,IF('Участки тепловых сетей'!F320="Надземная",1,0)))</f>
        <v>2</v>
      </c>
      <c r="F320" s="102">
        <f t="shared" si="40"/>
        <v>0.05</v>
      </c>
      <c r="G320" s="102">
        <f ca="1">IF(B320=0,0,(YEAR(TODAY())-'Участки тепловых сетей'!E320)*0.85)</f>
        <v>46.75</v>
      </c>
      <c r="H320" s="102">
        <f>IF(B320=0,0,'Участки тепловых сетей'!H320/1000)</f>
        <v>0.13600000000000001</v>
      </c>
      <c r="I320" s="108">
        <f>IF(B320=0,0,'Участки тепловых сетей'!G320/1000)</f>
        <v>5.0999999999999997E-2</v>
      </c>
      <c r="J320" s="102">
        <f t="shared" si="41"/>
        <v>0.13600000000000001</v>
      </c>
      <c r="K320" s="109">
        <f t="shared" ca="1" si="42"/>
        <v>5.1776579428358449</v>
      </c>
      <c r="L320" s="109">
        <f t="shared" ca="1" si="43"/>
        <v>4.2719621628011897</v>
      </c>
      <c r="M320" s="109">
        <f t="shared" ca="1" si="44"/>
        <v>31.411486491185215</v>
      </c>
      <c r="N320" s="108">
        <f t="shared" si="45"/>
        <v>4.5987577755698972</v>
      </c>
      <c r="O320" s="111">
        <f t="shared" si="46"/>
        <v>0.21745002646417397</v>
      </c>
      <c r="P320" s="111">
        <f>_xlfn.MAXIFS($R$4:$R$13,$B$4:$B$13,B320)</f>
        <v>0</v>
      </c>
      <c r="Q320" s="112">
        <f t="shared" ca="1" si="47"/>
        <v>1.3954375516456773E-2</v>
      </c>
      <c r="R320" s="112">
        <f ca="1">IF(B319=0,0,IF(B320=B319,R319+L320/O320,L320/O320+1))</f>
        <v>414.87513523834286</v>
      </c>
    </row>
    <row r="321" spans="1:18" x14ac:dyDescent="0.25">
      <c r="A321" s="102">
        <v>318</v>
      </c>
      <c r="B321" s="102" t="str">
        <f>'Участки тепловых сетей'!B321</f>
        <v>Котельная с. Кременки</v>
      </c>
      <c r="C321" s="102" t="str">
        <f>'Участки тепловых сетей'!C321</f>
        <v>УТ5-ГВС</v>
      </c>
      <c r="D321" s="102" t="str">
        <f>'Участки тепловых сетей'!D321</f>
        <v xml:space="preserve">ул. Новостройка, 16 </v>
      </c>
      <c r="E321" s="102">
        <f>IF('Участки тепловых сетей'!F321="Подземная канальная или подвальная",2,IF('Участки тепловых сетей'!F321="Подземная бесканальная",2,IF('Участки тепловых сетей'!F321="Надземная",1,0)))</f>
        <v>2</v>
      </c>
      <c r="F321" s="102">
        <f t="shared" si="40"/>
        <v>0.05</v>
      </c>
      <c r="G321" s="102">
        <f ca="1">IF(B321=0,0,(YEAR(TODAY())-'Участки тепловых сетей'!E321)*0.85)</f>
        <v>46.75</v>
      </c>
      <c r="H321" s="102">
        <f>IF(B321=0,0,'Участки тепловых сетей'!H321/1000)</f>
        <v>0.01</v>
      </c>
      <c r="I321" s="108">
        <f>IF(B321=0,0,'Участки тепловых сетей'!G321/1000)</f>
        <v>5.0999999999999997E-2</v>
      </c>
      <c r="J321" s="102">
        <f t="shared" si="41"/>
        <v>0.01</v>
      </c>
      <c r="K321" s="109">
        <f t="shared" ca="1" si="42"/>
        <v>5.1776579428358449</v>
      </c>
      <c r="L321" s="109">
        <f t="shared" ca="1" si="43"/>
        <v>0.31411486491185214</v>
      </c>
      <c r="M321" s="109">
        <f t="shared" ca="1" si="44"/>
        <v>31.411486491185215</v>
      </c>
      <c r="N321" s="108">
        <f t="shared" si="45"/>
        <v>4.6181445516728656</v>
      </c>
      <c r="O321" s="111">
        <f t="shared" si="46"/>
        <v>0.21653718042189962</v>
      </c>
      <c r="P321" s="111">
        <f>_xlfn.MAXIFS($R$4:$R$13,$B$4:$B$13,B321)</f>
        <v>0</v>
      </c>
      <c r="Q321" s="112">
        <f t="shared" ca="1" si="47"/>
        <v>0.73043512197467952</v>
      </c>
      <c r="R321" s="112">
        <f ca="1">IF(B320=0,0,IF(B321=B320,R320+L321/O321,L321/O321+1))</f>
        <v>416.32576309033499</v>
      </c>
    </row>
    <row r="322" spans="1:18" x14ac:dyDescent="0.25">
      <c r="A322" s="102">
        <v>319</v>
      </c>
      <c r="B322" s="102" t="str">
        <f>'Участки тепловых сетей'!B322</f>
        <v>Котельная с. Кременки</v>
      </c>
      <c r="C322" s="102" t="str">
        <f>'Участки тепловых сетей'!C322</f>
        <v>УТ5-ГВС</v>
      </c>
      <c r="D322" s="102" t="str">
        <f>'Участки тепловых сетей'!D322</f>
        <v xml:space="preserve">ул. Новостройка, 5 </v>
      </c>
      <c r="E322" s="102">
        <f>IF('Участки тепловых сетей'!F322="Подземная канальная или подвальная",2,IF('Участки тепловых сетей'!F322="Подземная бесканальная",2,IF('Участки тепловых сетей'!F322="Надземная",1,0)))</f>
        <v>2</v>
      </c>
      <c r="F322" s="102">
        <f t="shared" si="40"/>
        <v>0.05</v>
      </c>
      <c r="G322" s="102">
        <f ca="1">IF(B322=0,0,(YEAR(TODAY())-'Участки тепловых сетей'!E322)*0.85)</f>
        <v>46.75</v>
      </c>
      <c r="H322" s="102">
        <f>IF(B322=0,0,'Участки тепловых сетей'!H322/1000)</f>
        <v>4.3999999999999997E-2</v>
      </c>
      <c r="I322" s="108">
        <f>IF(B322=0,0,'Участки тепловых сетей'!G322/1000)</f>
        <v>5.0999999999999997E-2</v>
      </c>
      <c r="J322" s="102">
        <f t="shared" si="41"/>
        <v>4.3999999999999997E-2</v>
      </c>
      <c r="K322" s="109">
        <f t="shared" ca="1" si="42"/>
        <v>5.1776579428358449</v>
      </c>
      <c r="L322" s="109">
        <f t="shared" ca="1" si="43"/>
        <v>1.3821054056121493</v>
      </c>
      <c r="M322" s="109">
        <f t="shared" ca="1" si="44"/>
        <v>31.411486491185215</v>
      </c>
      <c r="N322" s="108">
        <f t="shared" si="45"/>
        <v>4.6129131993911132</v>
      </c>
      <c r="O322" s="111">
        <f t="shared" si="46"/>
        <v>0.21678274807598724</v>
      </c>
      <c r="P322" s="111">
        <f>_xlfn.MAXIFS($R$4:$R$13,$B$4:$B$13,B322)</f>
        <v>0</v>
      </c>
      <c r="Q322" s="112">
        <f t="shared" ca="1" si="47"/>
        <v>0.25104943536138702</v>
      </c>
      <c r="R322" s="112">
        <f ca="1">IF(B321=0,0,IF(B322=B321,R321+L322/O322,L322/O322+1))</f>
        <v>422.70129535883308</v>
      </c>
    </row>
    <row r="323" spans="1:18" x14ac:dyDescent="0.25">
      <c r="A323" s="102">
        <v>320</v>
      </c>
      <c r="B323" s="102" t="str">
        <f>'Участки тепловых сетей'!B323</f>
        <v>Котельная с. Кременки</v>
      </c>
      <c r="C323" s="102" t="str">
        <f>'Участки тепловых сетей'!C323</f>
        <v>ТК1</v>
      </c>
      <c r="D323" s="102" t="str">
        <f>'Участки тепловых сетей'!D323</f>
        <v xml:space="preserve">ул. Новостройка, 14 </v>
      </c>
      <c r="E323" s="102">
        <f>IF('Участки тепловых сетей'!F323="Подземная канальная или подвальная",2,IF('Участки тепловых сетей'!F323="Подземная бесканальная",2,IF('Участки тепловых сетей'!F323="Надземная",1,0)))</f>
        <v>1</v>
      </c>
      <c r="F323" s="102">
        <f t="shared" si="40"/>
        <v>0.05</v>
      </c>
      <c r="G323" s="102">
        <f ca="1">IF(B323=0,0,(YEAR(TODAY())-'Участки тепловых сетей'!E323)*0.85)</f>
        <v>46.75</v>
      </c>
      <c r="H323" s="102">
        <f>IF(B323=0,0,'Участки тепловых сетей'!H323/1000)</f>
        <v>1.7000000000000001E-2</v>
      </c>
      <c r="I323" s="108">
        <f>IF(B323=0,0,'Участки тепловых сетей'!G323/1000)</f>
        <v>0.04</v>
      </c>
      <c r="J323" s="102">
        <f t="shared" si="41"/>
        <v>1.7000000000000001E-2</v>
      </c>
      <c r="K323" s="109">
        <f t="shared" ca="1" si="42"/>
        <v>5.1776579428358449</v>
      </c>
      <c r="L323" s="109">
        <f t="shared" ca="1" si="43"/>
        <v>0.53399527035014871</v>
      </c>
      <c r="M323" s="109">
        <f t="shared" ca="1" si="44"/>
        <v>31.411486491185215</v>
      </c>
      <c r="N323" s="108">
        <f t="shared" si="45"/>
        <v>4.1853766882849204</v>
      </c>
      <c r="O323" s="111">
        <f t="shared" si="46"/>
        <v>0.23892712041882638</v>
      </c>
      <c r="P323" s="111">
        <f>_xlfn.MAXIFS($R$4:$R$13,$B$4:$B$13,B323)</f>
        <v>0</v>
      </c>
      <c r="Q323" s="112">
        <f t="shared" ca="1" si="47"/>
        <v>0.58625802515584391</v>
      </c>
      <c r="R323" s="112">
        <f ca="1">IF(B322=0,0,IF(B323=B322,R322+L323/O323,L323/O323+1))</f>
        <v>424.93626671501102</v>
      </c>
    </row>
    <row r="324" spans="1:18" x14ac:dyDescent="0.25">
      <c r="A324" s="102">
        <v>321</v>
      </c>
      <c r="B324" s="102" t="str">
        <f>'Участки тепловых сетей'!B324</f>
        <v>Котельная с. Кременки</v>
      </c>
      <c r="C324" s="102" t="str">
        <f>'Участки тепловых сетей'!C324</f>
        <v>УТ3</v>
      </c>
      <c r="D324" s="102" t="str">
        <f>'Участки тепловых сетей'!D324</f>
        <v xml:space="preserve">ул. Новостройка, 12 </v>
      </c>
      <c r="E324" s="102">
        <f>IF('Участки тепловых сетей'!F324="Подземная канальная или подвальная",2,IF('Участки тепловых сетей'!F324="Подземная бесканальная",2,IF('Участки тепловых сетей'!F324="Надземная",1,0)))</f>
        <v>2</v>
      </c>
      <c r="F324" s="102">
        <f t="shared" si="40"/>
        <v>0.05</v>
      </c>
      <c r="G324" s="102">
        <f ca="1">IF(B324=0,0,(YEAR(TODAY())-'Участки тепловых сетей'!E324)*0.85)</f>
        <v>46.75</v>
      </c>
      <c r="H324" s="102">
        <f>IF(B324=0,0,'Участки тепловых сетей'!H324/1000)</f>
        <v>1.2E-2</v>
      </c>
      <c r="I324" s="108">
        <f>IF(B324=0,0,'Участки тепловых сетей'!G324/1000)</f>
        <v>0.04</v>
      </c>
      <c r="J324" s="102">
        <f t="shared" si="41"/>
        <v>1.2E-2</v>
      </c>
      <c r="K324" s="109">
        <f t="shared" ca="1" si="42"/>
        <v>5.1776579428358449</v>
      </c>
      <c r="L324" s="109">
        <f t="shared" ca="1" si="43"/>
        <v>0.37693783789422258</v>
      </c>
      <c r="M324" s="109">
        <f t="shared" ca="1" si="44"/>
        <v>31.411486491185215</v>
      </c>
      <c r="N324" s="108">
        <f t="shared" si="45"/>
        <v>4.1859514566174134</v>
      </c>
      <c r="O324" s="111">
        <f t="shared" si="46"/>
        <v>0.23889431360202174</v>
      </c>
      <c r="P324" s="111">
        <f>_xlfn.MAXIFS($R$4:$R$13,$B$4:$B$13,B324)</f>
        <v>0</v>
      </c>
      <c r="Q324" s="112">
        <f t="shared" ca="1" si="47"/>
        <v>0.68595871320882107</v>
      </c>
      <c r="R324" s="112">
        <f ca="1">IF(B323=0,0,IF(B324=B323,R323+L324/O324,L324/O324+1))</f>
        <v>426.51411020659856</v>
      </c>
    </row>
    <row r="325" spans="1:18" x14ac:dyDescent="0.25">
      <c r="A325" s="102">
        <v>322</v>
      </c>
      <c r="B325" s="102" t="str">
        <f>'Участки тепловых сетей'!B325</f>
        <v>Котельная с. Кременки</v>
      </c>
      <c r="C325" s="102" t="str">
        <f>'Участки тепловых сетей'!C325</f>
        <v>ТК2</v>
      </c>
      <c r="D325" s="102" t="str">
        <f>'Участки тепловых сетей'!D325</f>
        <v xml:space="preserve">ул. Новостройка, 15 </v>
      </c>
      <c r="E325" s="102">
        <f>IF('Участки тепловых сетей'!F325="Подземная канальная или подвальная",2,IF('Участки тепловых сетей'!F325="Подземная бесканальная",2,IF('Участки тепловых сетей'!F325="Надземная",1,0)))</f>
        <v>2</v>
      </c>
      <c r="F325" s="102">
        <f t="shared" si="40"/>
        <v>0.05</v>
      </c>
      <c r="G325" s="102">
        <f ca="1">IF(B325=0,0,(YEAR(TODAY())-'Участки тепловых сетей'!E325)*0.85)</f>
        <v>46.75</v>
      </c>
      <c r="H325" s="102">
        <f>IF(B325=0,0,'Участки тепловых сетей'!H325/1000)</f>
        <v>1.4E-2</v>
      </c>
      <c r="I325" s="108">
        <f>IF(B325=0,0,'Участки тепловых сетей'!G325/1000)</f>
        <v>0.04</v>
      </c>
      <c r="J325" s="102">
        <f t="shared" si="41"/>
        <v>1.4E-2</v>
      </c>
      <c r="K325" s="109">
        <f t="shared" ca="1" si="42"/>
        <v>5.1776579428358449</v>
      </c>
      <c r="L325" s="109">
        <f t="shared" ca="1" si="43"/>
        <v>0.43976081087659302</v>
      </c>
      <c r="M325" s="109">
        <f t="shared" ca="1" si="44"/>
        <v>31.411486491185215</v>
      </c>
      <c r="N325" s="108">
        <f t="shared" si="45"/>
        <v>4.1857215492844162</v>
      </c>
      <c r="O325" s="111">
        <f t="shared" si="46"/>
        <v>0.23890743524756403</v>
      </c>
      <c r="P325" s="111">
        <f>_xlfn.MAXIFS($R$4:$R$13,$B$4:$B$13,B325)</f>
        <v>0</v>
      </c>
      <c r="Q325" s="112">
        <f t="shared" ca="1" si="47"/>
        <v>0.64419048601473583</v>
      </c>
      <c r="R325" s="112">
        <f ca="1">IF(B324=0,0,IF(B325=B324,R324+L325/O325,L325/O325+1))</f>
        <v>428.35482650921551</v>
      </c>
    </row>
    <row r="326" spans="1:18" ht="24" x14ac:dyDescent="0.25">
      <c r="A326" s="102">
        <v>323</v>
      </c>
      <c r="B326" s="102" t="str">
        <f>'Участки тепловых сетей'!B326</f>
        <v>Котельная Сатисского территориального отдела в п. Сатис</v>
      </c>
      <c r="C326" s="102" t="str">
        <f>'Участки тепловых сетей'!C326</f>
        <v>Котельная Сатисского территориального отдела в п. Сатис</v>
      </c>
      <c r="D326" s="102" t="str">
        <f>'Участки тепловых сетей'!D326</f>
        <v>ул. Первомайская, 26Б</v>
      </c>
      <c r="E326" s="102">
        <f>IF('Участки тепловых сетей'!F326="Подземная канальная или подвальная",2,IF('Участки тепловых сетей'!F326="Подземная бесканальная",2,IF('Участки тепловых сетей'!F326="Надземная",1,0)))</f>
        <v>1</v>
      </c>
      <c r="F326" s="102">
        <f t="shared" si="40"/>
        <v>0.05</v>
      </c>
      <c r="G326" s="102">
        <f ca="1">IF(B326=0,0,(YEAR(TODAY())-'Участки тепловых сетей'!E326)*0.85)</f>
        <v>38.25</v>
      </c>
      <c r="H326" s="102">
        <f>IF(B326=0,0,'Участки тепловых сетей'!H326/1000)</f>
        <v>2E-3</v>
      </c>
      <c r="I326" s="108">
        <f>IF(B326=0,0,'Участки тепловых сетей'!G326/1000)</f>
        <v>5.0999999999999997E-2</v>
      </c>
      <c r="J326" s="102">
        <f t="shared" si="41"/>
        <v>2E-3</v>
      </c>
      <c r="K326" s="109">
        <f t="shared" ca="1" si="42"/>
        <v>3.3849963207636384</v>
      </c>
      <c r="L326" s="109">
        <f t="shared" ca="1" si="43"/>
        <v>2.4523013631402319E-3</v>
      </c>
      <c r="M326" s="109">
        <f t="shared" ca="1" si="44"/>
        <v>1.226150681570116</v>
      </c>
      <c r="N326" s="108">
        <f t="shared" si="45"/>
        <v>4.6193754580921018</v>
      </c>
      <c r="O326" s="111">
        <f t="shared" si="46"/>
        <v>0.21647948062940542</v>
      </c>
      <c r="P326" s="111">
        <f>_xlfn.MAXIFS($R$4:$R$13,$B$4:$B$13,B326)</f>
        <v>0</v>
      </c>
      <c r="Q326" s="112">
        <f t="shared" ca="1" si="47"/>
        <v>0.99755070307141946</v>
      </c>
      <c r="R326" s="112">
        <f ca="1">IF(B325=0,0,IF(B326=B325,R325+L326/O326,L326/O326+1))</f>
        <v>1.0113281007327357</v>
      </c>
    </row>
    <row r="327" spans="1:18" x14ac:dyDescent="0.25">
      <c r="A327" s="102">
        <v>324</v>
      </c>
      <c r="B327" s="102" t="str">
        <f>'Участки тепловых сетей'!B327</f>
        <v>Блочная модульная котельная КМ-2,07 ВГ (п. Сатис)</v>
      </c>
      <c r="C327" s="102" t="str">
        <f>'Участки тепловых сетей'!C327</f>
        <v>ТК8</v>
      </c>
      <c r="D327" s="102" t="str">
        <f>'Участки тепловых сетей'!D327</f>
        <v xml:space="preserve">УТ1 </v>
      </c>
      <c r="E327" s="102">
        <f>IF('Участки тепловых сетей'!F327="Подземная канальная или подвальная",2,IF('Участки тепловых сетей'!F327="Подземная бесканальная",2,IF('Участки тепловых сетей'!F327="Надземная",1,0)))</f>
        <v>1</v>
      </c>
      <c r="F327" s="102">
        <f t="shared" si="40"/>
        <v>0.05</v>
      </c>
      <c r="G327" s="102">
        <f ca="1">IF(B327=0,0,(YEAR(TODAY())-'Участки тепловых сетей'!E327)*0.85)</f>
        <v>42.5</v>
      </c>
      <c r="H327" s="102">
        <f>IF(B327=0,0,'Участки тепловых сетей'!H327/1000)</f>
        <v>5.5E-2</v>
      </c>
      <c r="I327" s="108">
        <f>IF(B327=0,0,'Участки тепловых сетей'!G327/1000)</f>
        <v>0.15</v>
      </c>
      <c r="J327" s="102">
        <f t="shared" si="41"/>
        <v>5.5E-2</v>
      </c>
      <c r="K327" s="109">
        <f t="shared" ca="1" si="42"/>
        <v>4.1864487440636324</v>
      </c>
      <c r="L327" s="109">
        <f t="shared" ca="1" si="43"/>
        <v>0.2764787840442065</v>
      </c>
      <c r="M327" s="109">
        <f t="shared" ca="1" si="44"/>
        <v>5.0268869826219369</v>
      </c>
      <c r="N327" s="108">
        <f t="shared" si="45"/>
        <v>9.1184896118087533</v>
      </c>
      <c r="O327" s="111">
        <f t="shared" si="46"/>
        <v>0.10966728510662184</v>
      </c>
      <c r="P327" s="111">
        <f>_xlfn.MAXIFS($R$4:$R$13,$B$4:$B$13,B327)</f>
        <v>0</v>
      </c>
      <c r="Q327" s="112">
        <f t="shared" ca="1" si="47"/>
        <v>0.75844971019649932</v>
      </c>
      <c r="R327" s="112">
        <f ca="1">IF(B326=0,0,IF(B327=B326,R326+L327/O327,L327/O327+1))</f>
        <v>3.5210689201926124</v>
      </c>
    </row>
    <row r="328" spans="1:18" x14ac:dyDescent="0.25">
      <c r="A328" s="102">
        <v>325</v>
      </c>
      <c r="B328" s="102" t="str">
        <f>'Участки тепловых сетей'!B328</f>
        <v>Блочная модульная котельная КМ-2,07 ВГ (п. Сатис)</v>
      </c>
      <c r="C328" s="102" t="str">
        <f>'Участки тепловых сетей'!C328</f>
        <v>УТ1</v>
      </c>
      <c r="D328" s="102" t="str">
        <f>'Участки тепловых сетей'!D328</f>
        <v xml:space="preserve">УТ2 </v>
      </c>
      <c r="E328" s="102">
        <f>IF('Участки тепловых сетей'!F328="Подземная канальная или подвальная",2,IF('Участки тепловых сетей'!F328="Подземная бесканальная",2,IF('Участки тепловых сетей'!F328="Надземная",1,0)))</f>
        <v>1</v>
      </c>
      <c r="F328" s="102">
        <f t="shared" si="40"/>
        <v>0.05</v>
      </c>
      <c r="G328" s="102">
        <f ca="1">IF(B328=0,0,(YEAR(TODAY())-'Участки тепловых сетей'!E328)*0.85)</f>
        <v>42.5</v>
      </c>
      <c r="H328" s="102">
        <f>IF(B328=0,0,'Участки тепловых сетей'!H328/1000)</f>
        <v>0.06</v>
      </c>
      <c r="I328" s="108">
        <f>IF(B328=0,0,'Участки тепловых сетей'!G328/1000)</f>
        <v>0.15</v>
      </c>
      <c r="J328" s="102">
        <f t="shared" si="41"/>
        <v>0.06</v>
      </c>
      <c r="K328" s="109">
        <f t="shared" ca="1" si="42"/>
        <v>4.1864487440636324</v>
      </c>
      <c r="L328" s="109">
        <f t="shared" ca="1" si="43"/>
        <v>0.30161321895731619</v>
      </c>
      <c r="M328" s="109">
        <f t="shared" ca="1" si="44"/>
        <v>5.0268869826219369</v>
      </c>
      <c r="N328" s="108">
        <f t="shared" si="45"/>
        <v>9.1156820433583583</v>
      </c>
      <c r="O328" s="111">
        <f t="shared" si="46"/>
        <v>0.10970106188912053</v>
      </c>
      <c r="P328" s="111">
        <f>_xlfn.MAXIFS($R$4:$R$13,$B$4:$B$13,B328)</f>
        <v>0</v>
      </c>
      <c r="Q328" s="112">
        <f t="shared" ca="1" si="47"/>
        <v>0.73962408214662645</v>
      </c>
      <c r="R328" s="112">
        <f ca="1">IF(B327=0,0,IF(B328=B327,R327+L328/O328,L328/O328+1))</f>
        <v>6.2704791242813327</v>
      </c>
    </row>
    <row r="329" spans="1:18" x14ac:dyDescent="0.25">
      <c r="A329" s="102">
        <v>326</v>
      </c>
      <c r="B329" s="102" t="str">
        <f>'Участки тепловых сетей'!B329</f>
        <v>Блочная модульная котельная КМ-2,07 ВГ (п. Сатис)</v>
      </c>
      <c r="C329" s="102" t="str">
        <f>'Участки тепловых сетей'!C329</f>
        <v>УТ2</v>
      </c>
      <c r="D329" s="102" t="str">
        <f>'Участки тепловых сетей'!D329</f>
        <v xml:space="preserve">УТ3 </v>
      </c>
      <c r="E329" s="102">
        <f>IF('Участки тепловых сетей'!F329="Подземная канальная или подвальная",2,IF('Участки тепловых сетей'!F329="Подземная бесканальная",2,IF('Участки тепловых сетей'!F329="Надземная",1,0)))</f>
        <v>1</v>
      </c>
      <c r="F329" s="102">
        <f t="shared" si="40"/>
        <v>0.05</v>
      </c>
      <c r="G329" s="102">
        <f ca="1">IF(B329=0,0,(YEAR(TODAY())-'Участки тепловых сетей'!E329)*0.85)</f>
        <v>42.5</v>
      </c>
      <c r="H329" s="102">
        <f>IF(B329=0,0,'Участки тепловых сетей'!H329/1000)</f>
        <v>0.01</v>
      </c>
      <c r="I329" s="108">
        <f>IF(B329=0,0,'Участки тепловых сетей'!G329/1000)</f>
        <v>0.15</v>
      </c>
      <c r="J329" s="102">
        <f t="shared" si="41"/>
        <v>0.01</v>
      </c>
      <c r="K329" s="109">
        <f t="shared" ca="1" si="42"/>
        <v>4.1864487440636324</v>
      </c>
      <c r="L329" s="109">
        <f t="shared" ca="1" si="43"/>
        <v>5.0268869826219371E-2</v>
      </c>
      <c r="M329" s="109">
        <f t="shared" ca="1" si="44"/>
        <v>5.0268869826219369</v>
      </c>
      <c r="N329" s="108">
        <f t="shared" si="45"/>
        <v>9.1437577278623188</v>
      </c>
      <c r="O329" s="111">
        <f t="shared" si="46"/>
        <v>0.10936422746119563</v>
      </c>
      <c r="P329" s="111">
        <f>_xlfn.MAXIFS($R$4:$R$13,$B$4:$B$13,B329)</f>
        <v>0</v>
      </c>
      <c r="Q329" s="112">
        <f t="shared" ca="1" si="47"/>
        <v>0.95097370199022779</v>
      </c>
      <c r="R329" s="112">
        <f ca="1">IF(B328=0,0,IF(B329=B328,R328+L329/O329,L329/O329+1))</f>
        <v>6.7301254912257313</v>
      </c>
    </row>
    <row r="330" spans="1:18" x14ac:dyDescent="0.25">
      <c r="A330" s="102">
        <v>327</v>
      </c>
      <c r="B330" s="102" t="str">
        <f>'Участки тепловых сетей'!B330</f>
        <v>Блочная модульная котельная КМ-2,07 ВГ (п. Сатис)</v>
      </c>
      <c r="C330" s="102" t="str">
        <f>'Участки тепловых сетей'!C330</f>
        <v>УТ3</v>
      </c>
      <c r="D330" s="102" t="str">
        <f>'Участки тепловых сетей'!D330</f>
        <v xml:space="preserve">УТ4 </v>
      </c>
      <c r="E330" s="102">
        <f>IF('Участки тепловых сетей'!F330="Подземная канальная или подвальная",2,IF('Участки тепловых сетей'!F330="Подземная бесканальная",2,IF('Участки тепловых сетей'!F330="Надземная",1,0)))</f>
        <v>1</v>
      </c>
      <c r="F330" s="102">
        <f t="shared" si="40"/>
        <v>0.05</v>
      </c>
      <c r="G330" s="102">
        <f ca="1">IF(B330=0,0,(YEAR(TODAY())-'Участки тепловых сетей'!E330)*0.85)</f>
        <v>42.5</v>
      </c>
      <c r="H330" s="102">
        <f>IF(B330=0,0,'Участки тепловых сетей'!H330/1000)</f>
        <v>2.5000000000000001E-2</v>
      </c>
      <c r="I330" s="108">
        <f>IF(B330=0,0,'Участки тепловых сетей'!G330/1000)</f>
        <v>0.15</v>
      </c>
      <c r="J330" s="102">
        <f t="shared" si="41"/>
        <v>2.5000000000000001E-2</v>
      </c>
      <c r="K330" s="109">
        <f t="shared" ca="1" si="42"/>
        <v>4.1864487440636324</v>
      </c>
      <c r="L330" s="109">
        <f t="shared" ca="1" si="43"/>
        <v>0.12567217456554844</v>
      </c>
      <c r="M330" s="109">
        <f t="shared" ca="1" si="44"/>
        <v>5.0268869826219369</v>
      </c>
      <c r="N330" s="108">
        <f t="shared" si="45"/>
        <v>9.1353350225111303</v>
      </c>
      <c r="O330" s="111">
        <f t="shared" si="46"/>
        <v>0.10946506039853139</v>
      </c>
      <c r="P330" s="111">
        <f>_xlfn.MAXIFS($R$4:$R$13,$B$4:$B$13,B330)</f>
        <v>0</v>
      </c>
      <c r="Q330" s="112">
        <f t="shared" ca="1" si="47"/>
        <v>0.88190390993211909</v>
      </c>
      <c r="R330" s="112">
        <f ca="1">IF(B329=0,0,IF(B330=B329,R329+L330/O330,L330/O330+1))</f>
        <v>7.878182908889519</v>
      </c>
    </row>
    <row r="331" spans="1:18" x14ac:dyDescent="0.25">
      <c r="A331" s="102">
        <v>328</v>
      </c>
      <c r="B331" s="102" t="str">
        <f>'Участки тепловых сетей'!B331</f>
        <v>Блочная модульная котельная КМ-2,07 ВГ (п. Сатис)</v>
      </c>
      <c r="C331" s="102" t="str">
        <f>'Участки тепловых сетей'!C331</f>
        <v>УТ4</v>
      </c>
      <c r="D331" s="102" t="str">
        <f>'Участки тепловых сетей'!D331</f>
        <v xml:space="preserve">УТ5 </v>
      </c>
      <c r="E331" s="102">
        <f>IF('Участки тепловых сетей'!F331="Подземная канальная или подвальная",2,IF('Участки тепловых сетей'!F331="Подземная бесканальная",2,IF('Участки тепловых сетей'!F331="Надземная",1,0)))</f>
        <v>1</v>
      </c>
      <c r="F331" s="102">
        <f t="shared" si="40"/>
        <v>0.05</v>
      </c>
      <c r="G331" s="102">
        <f ca="1">IF(B331=0,0,(YEAR(TODAY())-'Участки тепловых сетей'!E331)*0.85)</f>
        <v>42.5</v>
      </c>
      <c r="H331" s="102">
        <f>IF(B331=0,0,'Участки тепловых сетей'!H331/1000)</f>
        <v>0.01</v>
      </c>
      <c r="I331" s="108">
        <f>IF(B331=0,0,'Участки тепловых сетей'!G331/1000)</f>
        <v>0.15</v>
      </c>
      <c r="J331" s="102">
        <f t="shared" si="41"/>
        <v>0.01</v>
      </c>
      <c r="K331" s="109">
        <f t="shared" ca="1" si="42"/>
        <v>4.1864487440636324</v>
      </c>
      <c r="L331" s="109">
        <f t="shared" ca="1" si="43"/>
        <v>5.0268869826219371E-2</v>
      </c>
      <c r="M331" s="109">
        <f t="shared" ca="1" si="44"/>
        <v>5.0268869826219369</v>
      </c>
      <c r="N331" s="108">
        <f t="shared" si="45"/>
        <v>9.1437577278623188</v>
      </c>
      <c r="O331" s="111">
        <f t="shared" si="46"/>
        <v>0.10936422746119563</v>
      </c>
      <c r="P331" s="111">
        <f>_xlfn.MAXIFS($R$4:$R$13,$B$4:$B$13,B331)</f>
        <v>0</v>
      </c>
      <c r="Q331" s="112">
        <f t="shared" ca="1" si="47"/>
        <v>0.95097370199022779</v>
      </c>
      <c r="R331" s="112">
        <f ca="1">IF(B330=0,0,IF(B331=B330,R330+L331/O331,L331/O331+1))</f>
        <v>8.3378292758339168</v>
      </c>
    </row>
    <row r="332" spans="1:18" x14ac:dyDescent="0.25">
      <c r="A332" s="102">
        <v>329</v>
      </c>
      <c r="B332" s="102" t="str">
        <f>'Участки тепловых сетей'!B332</f>
        <v>Блочная модульная котельная КМ-2,07 ВГ (п. Сатис)</v>
      </c>
      <c r="C332" s="102" t="str">
        <f>'Участки тепловых сетей'!C332</f>
        <v>УТ5</v>
      </c>
      <c r="D332" s="102" t="str">
        <f>'Участки тепловых сетей'!D332</f>
        <v xml:space="preserve">УТ6 </v>
      </c>
      <c r="E332" s="102">
        <f>IF('Участки тепловых сетей'!F332="Подземная канальная или подвальная",2,IF('Участки тепловых сетей'!F332="Подземная бесканальная",2,IF('Участки тепловых сетей'!F332="Надземная",1,0)))</f>
        <v>1</v>
      </c>
      <c r="F332" s="102">
        <f t="shared" si="40"/>
        <v>0.05</v>
      </c>
      <c r="G332" s="102">
        <f ca="1">IF(B332=0,0,(YEAR(TODAY())-'Участки тепловых сетей'!E332)*0.85)</f>
        <v>42.5</v>
      </c>
      <c r="H332" s="102">
        <f>IF(B332=0,0,'Участки тепловых сетей'!H332/1000)</f>
        <v>0.03</v>
      </c>
      <c r="I332" s="108">
        <f>IF(B332=0,0,'Участки тепловых сетей'!G332/1000)</f>
        <v>0.15</v>
      </c>
      <c r="J332" s="102">
        <f t="shared" si="41"/>
        <v>0.03</v>
      </c>
      <c r="K332" s="109">
        <f t="shared" ca="1" si="42"/>
        <v>4.1864487440636324</v>
      </c>
      <c r="L332" s="109">
        <f t="shared" ca="1" si="43"/>
        <v>0.15080660947865809</v>
      </c>
      <c r="M332" s="109">
        <f t="shared" ca="1" si="44"/>
        <v>5.0268869826219369</v>
      </c>
      <c r="N332" s="108">
        <f t="shared" si="45"/>
        <v>9.1325274540607353</v>
      </c>
      <c r="O332" s="111">
        <f t="shared" si="46"/>
        <v>0.10949871270908194</v>
      </c>
      <c r="P332" s="111">
        <f>_xlfn.MAXIFS($R$4:$R$13,$B$4:$B$13,B332)</f>
        <v>0</v>
      </c>
      <c r="Q332" s="112">
        <f t="shared" ca="1" si="47"/>
        <v>0.86001400113406667</v>
      </c>
      <c r="R332" s="112">
        <f ca="1">IF(B331=0,0,IF(B332=B331,R331+L332/O332,L332/O332+1))</f>
        <v>9.7150747771515782</v>
      </c>
    </row>
    <row r="333" spans="1:18" x14ac:dyDescent="0.25">
      <c r="A333" s="102">
        <v>330</v>
      </c>
      <c r="B333" s="102" t="str">
        <f>'Участки тепловых сетей'!B333</f>
        <v>Блочная модульная котельная КМ-2,07 ВГ (п. Сатис)</v>
      </c>
      <c r="C333" s="102" t="str">
        <f>'Участки тепловых сетей'!C333</f>
        <v>УТ6</v>
      </c>
      <c r="D333" s="102" t="str">
        <f>'Участки тепловых сетей'!D333</f>
        <v xml:space="preserve">УТ7 </v>
      </c>
      <c r="E333" s="102">
        <f>IF('Участки тепловых сетей'!F333="Подземная канальная или подвальная",2,IF('Участки тепловых сетей'!F333="Подземная бесканальная",2,IF('Участки тепловых сетей'!F333="Надземная",1,0)))</f>
        <v>1</v>
      </c>
      <c r="F333" s="102">
        <f t="shared" ref="F333:F396" si="48">IF(B333=0,0,0.05)</f>
        <v>0.05</v>
      </c>
      <c r="G333" s="102">
        <f ca="1">IF(B333=0,0,(YEAR(TODAY())-'Участки тепловых сетей'!E333)*0.85)</f>
        <v>42.5</v>
      </c>
      <c r="H333" s="102">
        <f>IF(B333=0,0,'Участки тепловых сетей'!H333/1000)</f>
        <v>8.0000000000000002E-3</v>
      </c>
      <c r="I333" s="108">
        <f>IF(B333=0,0,'Участки тепловых сетей'!G333/1000)</f>
        <v>0.15</v>
      </c>
      <c r="J333" s="102">
        <f t="shared" ref="J333:J396" si="49">IF(H333&lt;1,H333,IF(B333=0,0,IF(I333&lt;0.3,1,IF(I333&lt;0.6,1.5,IF(I333=0.6,2,IF(I333&lt;1.4,3,0))))))</f>
        <v>8.0000000000000002E-3</v>
      </c>
      <c r="K333" s="109">
        <f t="shared" ref="K333:K396" ca="1" si="50">IF(B333=0,0,IF(G333&gt;17,0.5*EXP(G333/20),IF(G333&gt;3,1,0.8)))</f>
        <v>4.1864487440636324</v>
      </c>
      <c r="L333" s="109">
        <f t="shared" ref="L333:L396" ca="1" si="51">IF(B333=0,0,M333*H333)</f>
        <v>4.0215095860975499E-2</v>
      </c>
      <c r="M333" s="109">
        <f t="shared" ref="M333:M396" ca="1" si="52">IF(B333=0,0,F333*(0.1*G333)^(K333-1))</f>
        <v>5.0268869826219369</v>
      </c>
      <c r="N333" s="108">
        <f t="shared" ref="N333:N396" si="53">IF(B333=0,0,2.91*(1+((20.89+((-1.88)*J333))*I333^(1.2))))</f>
        <v>9.1448807552424771</v>
      </c>
      <c r="O333" s="111">
        <f t="shared" ref="O333:O396" si="54">IF(B333=0,0,1/N333)</f>
        <v>0.10935079710325703</v>
      </c>
      <c r="P333" s="111">
        <f>_xlfn.MAXIFS($R$4:$R$13,$B$4:$B$13,B333)</f>
        <v>0</v>
      </c>
      <c r="Q333" s="112">
        <f t="shared" ref="Q333:Q396" ca="1" si="55">IF(B333=0,0,EXP(-L333))</f>
        <v>0.96058279954515136</v>
      </c>
      <c r="R333" s="112">
        <f ca="1">IF(B332=0,0,IF(B333=B332,R332+L333/O333,L333/O333+1))</f>
        <v>10.082837033360844</v>
      </c>
    </row>
    <row r="334" spans="1:18" x14ac:dyDescent="0.25">
      <c r="A334" s="102">
        <v>331</v>
      </c>
      <c r="B334" s="102" t="str">
        <f>'Участки тепловых сетей'!B334</f>
        <v>Блочная модульная котельная КМ-2,07 ВГ (п. Сатис)</v>
      </c>
      <c r="C334" s="102" t="str">
        <f>'Участки тепловых сетей'!C334</f>
        <v>УТ7</v>
      </c>
      <c r="D334" s="102" t="str">
        <f>'Участки тепловых сетей'!D334</f>
        <v xml:space="preserve">УТ8 </v>
      </c>
      <c r="E334" s="102">
        <f>IF('Участки тепловых сетей'!F334="Подземная канальная или подвальная",2,IF('Участки тепловых сетей'!F334="Подземная бесканальная",2,IF('Участки тепловых сетей'!F334="Надземная",1,0)))</f>
        <v>1</v>
      </c>
      <c r="F334" s="102">
        <f t="shared" si="48"/>
        <v>0.05</v>
      </c>
      <c r="G334" s="102">
        <f ca="1">IF(B334=0,0,(YEAR(TODAY())-'Участки тепловых сетей'!E334)*0.85)</f>
        <v>42.5</v>
      </c>
      <c r="H334" s="102">
        <f>IF(B334=0,0,'Участки тепловых сетей'!H334/1000)</f>
        <v>7.1999999999999995E-2</v>
      </c>
      <c r="I334" s="108">
        <f>IF(B334=0,0,'Участки тепловых сетей'!G334/1000)</f>
        <v>0.15</v>
      </c>
      <c r="J334" s="102">
        <f t="shared" si="49"/>
        <v>7.1999999999999995E-2</v>
      </c>
      <c r="K334" s="109">
        <f t="shared" ca="1" si="50"/>
        <v>4.1864487440636324</v>
      </c>
      <c r="L334" s="109">
        <f t="shared" ca="1" si="51"/>
        <v>0.36193586274877942</v>
      </c>
      <c r="M334" s="109">
        <f t="shared" ca="1" si="52"/>
        <v>5.0268869826219369</v>
      </c>
      <c r="N334" s="108">
        <f t="shared" si="53"/>
        <v>9.1089438790774082</v>
      </c>
      <c r="O334" s="111">
        <f t="shared" si="54"/>
        <v>0.109782211118561</v>
      </c>
      <c r="P334" s="111">
        <f>_xlfn.MAXIFS($R$4:$R$13,$B$4:$B$13,B334)</f>
        <v>0</v>
      </c>
      <c r="Q334" s="112">
        <f t="shared" ca="1" si="55"/>
        <v>0.6963270269110573</v>
      </c>
      <c r="R334" s="112">
        <f ca="1">IF(B333=0,0,IF(B334=B333,R333+L334/O334,L334/O334+1))</f>
        <v>13.37969049496494</v>
      </c>
    </row>
    <row r="335" spans="1:18" x14ac:dyDescent="0.25">
      <c r="A335" s="102">
        <v>332</v>
      </c>
      <c r="B335" s="102" t="str">
        <f>'Участки тепловых сетей'!B335</f>
        <v>Блочная модульная котельная КМ-2,07 ВГ (п. Сатис)</v>
      </c>
      <c r="C335" s="102" t="str">
        <f>'Участки тепловых сетей'!C335</f>
        <v>УТ8</v>
      </c>
      <c r="D335" s="102" t="str">
        <f>'Участки тепловых сетей'!D335</f>
        <v xml:space="preserve">УТ9 </v>
      </c>
      <c r="E335" s="102">
        <f>IF('Участки тепловых сетей'!F335="Подземная канальная или подвальная",2,IF('Участки тепловых сетей'!F335="Подземная бесканальная",2,IF('Участки тепловых сетей'!F335="Надземная",1,0)))</f>
        <v>1</v>
      </c>
      <c r="F335" s="102">
        <f t="shared" si="48"/>
        <v>0.05</v>
      </c>
      <c r="G335" s="102">
        <f ca="1">IF(B335=0,0,(YEAR(TODAY())-'Участки тепловых сетей'!E335)*0.85)</f>
        <v>42.5</v>
      </c>
      <c r="H335" s="102">
        <f>IF(B335=0,0,'Участки тепловых сетей'!H335/1000)</f>
        <v>0.02</v>
      </c>
      <c r="I335" s="108">
        <f>IF(B335=0,0,'Участки тепловых сетей'!G335/1000)</f>
        <v>0.15</v>
      </c>
      <c r="J335" s="102">
        <f t="shared" si="49"/>
        <v>0.02</v>
      </c>
      <c r="K335" s="109">
        <f t="shared" ca="1" si="50"/>
        <v>4.1864487440636324</v>
      </c>
      <c r="L335" s="109">
        <f t="shared" ca="1" si="51"/>
        <v>0.10053773965243874</v>
      </c>
      <c r="M335" s="109">
        <f t="shared" ca="1" si="52"/>
        <v>5.0268869826219369</v>
      </c>
      <c r="N335" s="108">
        <f t="shared" si="53"/>
        <v>9.1381425909615253</v>
      </c>
      <c r="O335" s="111">
        <f t="shared" si="54"/>
        <v>0.10943142876639868</v>
      </c>
      <c r="P335" s="111">
        <f>_xlfn.MAXIFS($R$4:$R$13,$B$4:$B$13,B335)</f>
        <v>0</v>
      </c>
      <c r="Q335" s="112">
        <f t="shared" ca="1" si="55"/>
        <v>0.90435098187699847</v>
      </c>
      <c r="R335" s="112">
        <f ca="1">IF(B334=0,0,IF(B335=B334,R334+L335/O335,L335/O335+1))</f>
        <v>14.298418695681892</v>
      </c>
    </row>
    <row r="336" spans="1:18" x14ac:dyDescent="0.25">
      <c r="A336" s="102">
        <v>333</v>
      </c>
      <c r="B336" s="102" t="str">
        <f>'Участки тепловых сетей'!B336</f>
        <v>Блочная модульная котельная КМ-2,07 ВГ (п. Сатис)</v>
      </c>
      <c r="C336" s="102" t="str">
        <f>'Участки тепловых сетей'!C336</f>
        <v>УТ9</v>
      </c>
      <c r="D336" s="102" t="str">
        <f>'Участки тепловых сетей'!D336</f>
        <v xml:space="preserve">ТК9 </v>
      </c>
      <c r="E336" s="102">
        <f>IF('Участки тепловых сетей'!F336="Подземная канальная или подвальная",2,IF('Участки тепловых сетей'!F336="Подземная бесканальная",2,IF('Участки тепловых сетей'!F336="Надземная",1,0)))</f>
        <v>1</v>
      </c>
      <c r="F336" s="102">
        <f t="shared" si="48"/>
        <v>0.05</v>
      </c>
      <c r="G336" s="102">
        <f ca="1">IF(B336=0,0,(YEAR(TODAY())-'Участки тепловых сетей'!E336)*0.85)</f>
        <v>42.5</v>
      </c>
      <c r="H336" s="102">
        <f>IF(B336=0,0,'Участки тепловых сетей'!H336/1000)</f>
        <v>2.5999999999999999E-2</v>
      </c>
      <c r="I336" s="108">
        <f>IF(B336=0,0,'Участки тепловых сетей'!G336/1000)</f>
        <v>0.15</v>
      </c>
      <c r="J336" s="102">
        <f t="shared" si="49"/>
        <v>2.5999999999999999E-2</v>
      </c>
      <c r="K336" s="109">
        <f t="shared" ca="1" si="50"/>
        <v>4.1864487440636324</v>
      </c>
      <c r="L336" s="109">
        <f t="shared" ca="1" si="51"/>
        <v>0.13069906154817035</v>
      </c>
      <c r="M336" s="109">
        <f t="shared" ca="1" si="52"/>
        <v>5.0268869826219369</v>
      </c>
      <c r="N336" s="108">
        <f t="shared" si="53"/>
        <v>9.134773508821052</v>
      </c>
      <c r="O336" s="111">
        <f t="shared" si="54"/>
        <v>0.10947178920575794</v>
      </c>
      <c r="P336" s="111">
        <f>_xlfn.MAXIFS($R$4:$R$13,$B$4:$B$13,B336)</f>
        <v>0</v>
      </c>
      <c r="Q336" s="112">
        <f t="shared" ca="1" si="55"/>
        <v>0.8774818026761253</v>
      </c>
      <c r="R336" s="112">
        <f ca="1">IF(B335=0,0,IF(B336=B335,R335+L336/O336,L336/O336+1))</f>
        <v>15.492325020739891</v>
      </c>
    </row>
    <row r="337" spans="1:18" x14ac:dyDescent="0.25">
      <c r="A337" s="102">
        <v>334</v>
      </c>
      <c r="B337" s="102" t="str">
        <f>'Участки тепловых сетей'!B337</f>
        <v>Блочная модульная котельная КМ-2,07 ВГ (п. Сатис)</v>
      </c>
      <c r="C337" s="102" t="str">
        <f>'Участки тепловых сетей'!C337</f>
        <v>ТК11</v>
      </c>
      <c r="D337" s="102" t="str">
        <f>'Участки тепловых сетей'!D337</f>
        <v xml:space="preserve">ул. Заводская, 6 </v>
      </c>
      <c r="E337" s="102">
        <f>IF('Участки тепловых сетей'!F337="Подземная канальная или подвальная",2,IF('Участки тепловых сетей'!F337="Подземная бесканальная",2,IF('Участки тепловых сетей'!F337="Надземная",1,0)))</f>
        <v>1</v>
      </c>
      <c r="F337" s="102">
        <f t="shared" si="48"/>
        <v>0.05</v>
      </c>
      <c r="G337" s="102">
        <f ca="1">IF(B337=0,0,(YEAR(TODAY())-'Участки тепловых сетей'!E337)*0.85)</f>
        <v>37.4</v>
      </c>
      <c r="H337" s="102">
        <f>IF(B337=0,0,'Участки тепловых сетей'!H337/1000)</f>
        <v>1.4999999999999999E-2</v>
      </c>
      <c r="I337" s="108">
        <f>IF(B337=0,0,'Участки тепловых сетей'!G337/1000)</f>
        <v>0.15</v>
      </c>
      <c r="J337" s="102">
        <f t="shared" si="49"/>
        <v>1.4999999999999999E-2</v>
      </c>
      <c r="K337" s="109">
        <f t="shared" ca="1" si="50"/>
        <v>3.2441481996433552</v>
      </c>
      <c r="L337" s="109">
        <f t="shared" ca="1" si="51"/>
        <v>1.4476715449173517E-2</v>
      </c>
      <c r="M337" s="109">
        <f t="shared" ca="1" si="52"/>
        <v>0.96511436327823452</v>
      </c>
      <c r="N337" s="108">
        <f t="shared" si="53"/>
        <v>9.1409501594119238</v>
      </c>
      <c r="O337" s="111">
        <f t="shared" si="54"/>
        <v>0.10939781779363014</v>
      </c>
      <c r="P337" s="111">
        <f>_xlfn.MAXIFS($R$4:$R$13,$B$4:$B$13,B337)</f>
        <v>0</v>
      </c>
      <c r="Q337" s="112">
        <f t="shared" ca="1" si="55"/>
        <v>0.98562756836040688</v>
      </c>
      <c r="R337" s="112">
        <f ca="1">IF(B336=0,0,IF(B337=B336,R336+L337/O337,L337/O337+1))</f>
        <v>15.624655955132775</v>
      </c>
    </row>
    <row r="338" spans="1:18" ht="24" x14ac:dyDescent="0.25">
      <c r="A338" s="102">
        <v>335</v>
      </c>
      <c r="B338" s="102" t="str">
        <f>'Участки тепловых сетей'!B338</f>
        <v>Блочная модульная котельная КМ-2,07 ВГ (п. Сатис)</v>
      </c>
      <c r="C338" s="102" t="str">
        <f>'Участки тепловых сетей'!C338</f>
        <v>Блочная модульная котельная КМ-2,07 ВГ (п.Сатис)</v>
      </c>
      <c r="D338" s="102" t="str">
        <f>'Участки тепловых сетей'!D338</f>
        <v xml:space="preserve">ТК1 </v>
      </c>
      <c r="E338" s="102">
        <f>IF('Участки тепловых сетей'!F338="Подземная канальная или подвальная",2,IF('Участки тепловых сетей'!F338="Подземная бесканальная",2,IF('Участки тепловых сетей'!F338="Надземная",1,0)))</f>
        <v>2</v>
      </c>
      <c r="F338" s="102">
        <f t="shared" si="48"/>
        <v>0.05</v>
      </c>
      <c r="G338" s="102">
        <f ca="1">IF(B338=0,0,(YEAR(TODAY())-'Участки тепловых сетей'!E338)*0.85)</f>
        <v>5.95</v>
      </c>
      <c r="H338" s="102">
        <f>IF(B338=0,0,'Участки тепловых сетей'!H338/1000)</f>
        <v>2.8000000000000001E-2</v>
      </c>
      <c r="I338" s="108">
        <f>IF(B338=0,0,'Участки тепловых сетей'!G338/1000)</f>
        <v>0.15</v>
      </c>
      <c r="J338" s="102">
        <f t="shared" si="49"/>
        <v>2.8000000000000001E-2</v>
      </c>
      <c r="K338" s="109">
        <f t="shared" ca="1" si="50"/>
        <v>1</v>
      </c>
      <c r="L338" s="109">
        <f t="shared" ca="1" si="51"/>
        <v>1.4000000000000002E-3</v>
      </c>
      <c r="M338" s="109">
        <f t="shared" ca="1" si="52"/>
        <v>0.05</v>
      </c>
      <c r="N338" s="108">
        <f t="shared" si="53"/>
        <v>9.1336504814408936</v>
      </c>
      <c r="O338" s="111">
        <f t="shared" si="54"/>
        <v>0.10948524930223118</v>
      </c>
      <c r="P338" s="111">
        <f>_xlfn.MAXIFS($R$4:$R$13,$B$4:$B$13,B338)</f>
        <v>0</v>
      </c>
      <c r="Q338" s="112">
        <f t="shared" ca="1" si="55"/>
        <v>0.99860097954282667</v>
      </c>
      <c r="R338" s="112">
        <f ca="1">IF(B337=0,0,IF(B338=B337,R337+L338/O338,L338/O338+1))</f>
        <v>15.637443065806792</v>
      </c>
    </row>
    <row r="339" spans="1:18" x14ac:dyDescent="0.25">
      <c r="A339" s="102">
        <v>336</v>
      </c>
      <c r="B339" s="102" t="str">
        <f>'Участки тепловых сетей'!B339</f>
        <v>Блочная модульная котельная КМ-2,07 ВГ (п. Сатис)</v>
      </c>
      <c r="C339" s="102" t="str">
        <f>'Участки тепловых сетей'!C339</f>
        <v>ТК1</v>
      </c>
      <c r="D339" s="102" t="str">
        <f>'Участки тепловых сетей'!D339</f>
        <v xml:space="preserve">ТК2 </v>
      </c>
      <c r="E339" s="102">
        <f>IF('Участки тепловых сетей'!F339="Подземная канальная или подвальная",2,IF('Участки тепловых сетей'!F339="Подземная бесканальная",2,IF('Участки тепловых сетей'!F339="Надземная",1,0)))</f>
        <v>2</v>
      </c>
      <c r="F339" s="102">
        <f t="shared" si="48"/>
        <v>0.05</v>
      </c>
      <c r="G339" s="102">
        <f ca="1">IF(B339=0,0,(YEAR(TODAY())-'Участки тепловых сетей'!E339)*0.85)</f>
        <v>27.2</v>
      </c>
      <c r="H339" s="102">
        <f>IF(B339=0,0,'Участки тепловых сетей'!H339/1000)</f>
        <v>3.5000000000000003E-2</v>
      </c>
      <c r="I339" s="108">
        <f>IF(B339=0,0,'Участки тепловых сетей'!G339/1000)</f>
        <v>0.15</v>
      </c>
      <c r="J339" s="102">
        <f t="shared" si="49"/>
        <v>3.5000000000000003E-2</v>
      </c>
      <c r="K339" s="109">
        <f t="shared" ca="1" si="50"/>
        <v>1.948096650897607</v>
      </c>
      <c r="L339" s="109">
        <f t="shared" ca="1" si="51"/>
        <v>4.5190939600590644E-3</v>
      </c>
      <c r="M339" s="109">
        <f t="shared" ca="1" si="52"/>
        <v>0.12911697028740182</v>
      </c>
      <c r="N339" s="108">
        <f t="shared" si="53"/>
        <v>9.1297198856103385</v>
      </c>
      <c r="O339" s="111">
        <f t="shared" si="54"/>
        <v>0.10953238571712742</v>
      </c>
      <c r="P339" s="111">
        <f>_xlfn.MAXIFS($R$4:$R$13,$B$4:$B$13,B339)</f>
        <v>0</v>
      </c>
      <c r="Q339" s="112">
        <f t="shared" ca="1" si="55"/>
        <v>0.99549110178076516</v>
      </c>
      <c r="R339" s="112">
        <f ca="1">IF(B338=0,0,IF(B339=B338,R338+L339/O339,L339/O339+1))</f>
        <v>15.678701127798885</v>
      </c>
    </row>
    <row r="340" spans="1:18" x14ac:dyDescent="0.25">
      <c r="A340" s="102">
        <v>337</v>
      </c>
      <c r="B340" s="102" t="str">
        <f>'Участки тепловых сетей'!B340</f>
        <v>Блочная модульная котельная КМ-2,07 ВГ (п. Сатис)</v>
      </c>
      <c r="C340" s="102" t="str">
        <f>'Участки тепловых сетей'!C340</f>
        <v>ТК2</v>
      </c>
      <c r="D340" s="102" t="str">
        <f>'Участки тепловых сетей'!D340</f>
        <v xml:space="preserve">ТК3 </v>
      </c>
      <c r="E340" s="102">
        <f>IF('Участки тепловых сетей'!F340="Подземная канальная или подвальная",2,IF('Участки тепловых сетей'!F340="Подземная бесканальная",2,IF('Участки тепловых сетей'!F340="Надземная",1,0)))</f>
        <v>2</v>
      </c>
      <c r="F340" s="102">
        <f t="shared" si="48"/>
        <v>0.05</v>
      </c>
      <c r="G340" s="102">
        <f ca="1">IF(B340=0,0,(YEAR(TODAY())-'Участки тепловых сетей'!E340)*0.85)</f>
        <v>27.2</v>
      </c>
      <c r="H340" s="102">
        <f>IF(B340=0,0,'Участки тепловых сетей'!H340/1000)</f>
        <v>0.12</v>
      </c>
      <c r="I340" s="108">
        <f>IF(B340=0,0,'Участки тепловых сетей'!G340/1000)</f>
        <v>0.15</v>
      </c>
      <c r="J340" s="102">
        <f t="shared" si="49"/>
        <v>0.12</v>
      </c>
      <c r="K340" s="109">
        <f t="shared" ca="1" si="50"/>
        <v>1.948096650897607</v>
      </c>
      <c r="L340" s="109">
        <f t="shared" ca="1" si="51"/>
        <v>1.5494036434488219E-2</v>
      </c>
      <c r="M340" s="109">
        <f t="shared" ca="1" si="52"/>
        <v>0.12911697028740182</v>
      </c>
      <c r="N340" s="108">
        <f t="shared" si="53"/>
        <v>9.0819912219536061</v>
      </c>
      <c r="O340" s="111">
        <f t="shared" si="54"/>
        <v>0.11010801217058348</v>
      </c>
      <c r="P340" s="111">
        <f>_xlfn.MAXIFS($R$4:$R$13,$B$4:$B$13,B340)</f>
        <v>0</v>
      </c>
      <c r="Q340" s="112">
        <f t="shared" ca="1" si="55"/>
        <v>0.98462537861217425</v>
      </c>
      <c r="R340" s="112">
        <f ca="1">IF(B339=0,0,IF(B340=B339,R339+L340/O340,L340/O340+1))</f>
        <v>15.819417830689536</v>
      </c>
    </row>
    <row r="341" spans="1:18" x14ac:dyDescent="0.25">
      <c r="A341" s="102">
        <v>338</v>
      </c>
      <c r="B341" s="102" t="str">
        <f>'Участки тепловых сетей'!B341</f>
        <v>Блочная модульная котельная КМ-2,07 ВГ (п. Сатис)</v>
      </c>
      <c r="C341" s="102" t="str">
        <f>'Участки тепловых сетей'!C341</f>
        <v>ТК3</v>
      </c>
      <c r="D341" s="102" t="str">
        <f>'Участки тепловых сетей'!D341</f>
        <v xml:space="preserve">ТК4 </v>
      </c>
      <c r="E341" s="102">
        <f>IF('Участки тепловых сетей'!F341="Подземная канальная или подвальная",2,IF('Участки тепловых сетей'!F341="Подземная бесканальная",2,IF('Участки тепловых сетей'!F341="Надземная",1,0)))</f>
        <v>2</v>
      </c>
      <c r="F341" s="102">
        <f t="shared" si="48"/>
        <v>0.05</v>
      </c>
      <c r="G341" s="102">
        <f ca="1">IF(B341=0,0,(YEAR(TODAY())-'Участки тепловых сетей'!E341)*0.85)</f>
        <v>27.2</v>
      </c>
      <c r="H341" s="102">
        <f>IF(B341=0,0,'Участки тепловых сетей'!H341/1000)</f>
        <v>6.5000000000000002E-2</v>
      </c>
      <c r="I341" s="108">
        <f>IF(B341=0,0,'Участки тепловых сетей'!G341/1000)</f>
        <v>0.15</v>
      </c>
      <c r="J341" s="102">
        <f t="shared" si="49"/>
        <v>6.5000000000000002E-2</v>
      </c>
      <c r="K341" s="109">
        <f t="shared" ca="1" si="50"/>
        <v>1.948096650897607</v>
      </c>
      <c r="L341" s="109">
        <f t="shared" ca="1" si="51"/>
        <v>8.3926030686811183E-3</v>
      </c>
      <c r="M341" s="109">
        <f t="shared" ca="1" si="52"/>
        <v>0.12911697028740182</v>
      </c>
      <c r="N341" s="108">
        <f t="shared" si="53"/>
        <v>9.1128744749079633</v>
      </c>
      <c r="O341" s="111">
        <f t="shared" si="54"/>
        <v>0.1097348594840707</v>
      </c>
      <c r="P341" s="111">
        <f>_xlfn.MAXIFS($R$4:$R$13,$B$4:$B$13,B341)</f>
        <v>0</v>
      </c>
      <c r="Q341" s="112">
        <f t="shared" ca="1" si="55"/>
        <v>0.9916425165075573</v>
      </c>
      <c r="R341" s="112">
        <f ca="1">IF(B340=0,0,IF(B341=B340,R340+L341/O341,L341/O341+1))</f>
        <v>15.895898568972155</v>
      </c>
    </row>
    <row r="342" spans="1:18" x14ac:dyDescent="0.25">
      <c r="A342" s="102">
        <v>339</v>
      </c>
      <c r="B342" s="102" t="str">
        <f>'Участки тепловых сетей'!B342</f>
        <v>Блочная модульная котельная КМ-2,07 ВГ (п. Сатис)</v>
      </c>
      <c r="C342" s="102" t="str">
        <f>'Участки тепловых сетей'!C342</f>
        <v>ТК1</v>
      </c>
      <c r="D342" s="102" t="str">
        <f>'Участки тепловых сетей'!D342</f>
        <v xml:space="preserve">ТК6 </v>
      </c>
      <c r="E342" s="102">
        <f>IF('Участки тепловых сетей'!F342="Подземная канальная или подвальная",2,IF('Участки тепловых сетей'!F342="Подземная бесканальная",2,IF('Участки тепловых сетей'!F342="Надземная",1,0)))</f>
        <v>2</v>
      </c>
      <c r="F342" s="102">
        <f t="shared" si="48"/>
        <v>0.05</v>
      </c>
      <c r="G342" s="102">
        <f ca="1">IF(B342=0,0,(YEAR(TODAY())-'Участки тепловых сетей'!E342)*0.85)</f>
        <v>42.5</v>
      </c>
      <c r="H342" s="102">
        <f>IF(B342=0,0,'Участки тепловых сетей'!H342/1000)</f>
        <v>7.6499999999999999E-2</v>
      </c>
      <c r="I342" s="108">
        <f>IF(B342=0,0,'Участки тепловых сетей'!G342/1000)</f>
        <v>0.15</v>
      </c>
      <c r="J342" s="102">
        <f t="shared" si="49"/>
        <v>7.6499999999999999E-2</v>
      </c>
      <c r="K342" s="109">
        <f t="shared" ca="1" si="50"/>
        <v>4.1864487440636324</v>
      </c>
      <c r="L342" s="109">
        <f t="shared" ca="1" si="51"/>
        <v>0.38455685417057817</v>
      </c>
      <c r="M342" s="109">
        <f t="shared" ca="1" si="52"/>
        <v>5.0268869826219369</v>
      </c>
      <c r="N342" s="108">
        <f t="shared" si="53"/>
        <v>9.1064170674720515</v>
      </c>
      <c r="O342" s="111">
        <f t="shared" si="54"/>
        <v>0.10981267304041904</v>
      </c>
      <c r="P342" s="111">
        <f>_xlfn.MAXIFS($R$4:$R$13,$B$4:$B$13,B342)</f>
        <v>0</v>
      </c>
      <c r="Q342" s="112">
        <f t="shared" ca="1" si="55"/>
        <v>0.68075224188886396</v>
      </c>
      <c r="R342" s="112">
        <f ca="1">IF(B341=0,0,IF(B342=B341,R341+L342/O342,L342/O342+1))</f>
        <v>19.39783366920447</v>
      </c>
    </row>
    <row r="343" spans="1:18" x14ac:dyDescent="0.25">
      <c r="A343" s="102">
        <v>340</v>
      </c>
      <c r="B343" s="102" t="str">
        <f>'Участки тепловых сетей'!B343</f>
        <v>Блочная модульная котельная КМ-2,07 ВГ (п. Сатис)</v>
      </c>
      <c r="C343" s="102" t="str">
        <f>'Участки тепловых сетей'!C343</f>
        <v>ТК6</v>
      </c>
      <c r="D343" s="102" t="str">
        <f>'Участки тепловых сетей'!D343</f>
        <v xml:space="preserve">ТК7 </v>
      </c>
      <c r="E343" s="102">
        <f>IF('Участки тепловых сетей'!F343="Подземная канальная или подвальная",2,IF('Участки тепловых сетей'!F343="Подземная бесканальная",2,IF('Участки тепловых сетей'!F343="Надземная",1,0)))</f>
        <v>2</v>
      </c>
      <c r="F343" s="102">
        <f t="shared" si="48"/>
        <v>0.05</v>
      </c>
      <c r="G343" s="102">
        <f ca="1">IF(B343=0,0,(YEAR(TODAY())-'Участки тепловых сетей'!E343)*0.85)</f>
        <v>42.5</v>
      </c>
      <c r="H343" s="102">
        <f>IF(B343=0,0,'Участки тепловых сетей'!H343/1000)</f>
        <v>0.112</v>
      </c>
      <c r="I343" s="108">
        <f>IF(B343=0,0,'Участки тепловых сетей'!G343/1000)</f>
        <v>0.15</v>
      </c>
      <c r="J343" s="102">
        <f t="shared" si="49"/>
        <v>0.112</v>
      </c>
      <c r="K343" s="109">
        <f t="shared" ca="1" si="50"/>
        <v>4.1864487440636324</v>
      </c>
      <c r="L343" s="109">
        <f t="shared" ca="1" si="51"/>
        <v>0.56301134205365699</v>
      </c>
      <c r="M343" s="109">
        <f t="shared" ca="1" si="52"/>
        <v>5.0268869826219369</v>
      </c>
      <c r="N343" s="108">
        <f t="shared" si="53"/>
        <v>9.0864833314742395</v>
      </c>
      <c r="O343" s="111">
        <f t="shared" si="54"/>
        <v>0.11005357777261829</v>
      </c>
      <c r="P343" s="111">
        <f>_xlfn.MAXIFS($R$4:$R$13,$B$4:$B$13,B343)</f>
        <v>0</v>
      </c>
      <c r="Q343" s="112">
        <f t="shared" ca="1" si="55"/>
        <v>0.56949154528924728</v>
      </c>
      <c r="R343" s="112">
        <f ca="1">IF(B342=0,0,IF(B343=B342,R342+L343/O343,L343/O343+1))</f>
        <v>24.513626844205966</v>
      </c>
    </row>
    <row r="344" spans="1:18" x14ac:dyDescent="0.25">
      <c r="A344" s="102">
        <v>341</v>
      </c>
      <c r="B344" s="102" t="str">
        <f>'Участки тепловых сетей'!B344</f>
        <v>Блочная модульная котельная КМ-2,07 ВГ (п. Сатис)</v>
      </c>
      <c r="C344" s="102" t="str">
        <f>'Участки тепловых сетей'!C344</f>
        <v>ТК7</v>
      </c>
      <c r="D344" s="102" t="str">
        <f>'Участки тепловых сетей'!D344</f>
        <v xml:space="preserve">ТК8 </v>
      </c>
      <c r="E344" s="102">
        <f>IF('Участки тепловых сетей'!F344="Подземная канальная или подвальная",2,IF('Участки тепловых сетей'!F344="Подземная бесканальная",2,IF('Участки тепловых сетей'!F344="Надземная",1,0)))</f>
        <v>2</v>
      </c>
      <c r="F344" s="102">
        <f t="shared" si="48"/>
        <v>0.05</v>
      </c>
      <c r="G344" s="102">
        <f ca="1">IF(B344=0,0,(YEAR(TODAY())-'Участки тепловых сетей'!E344)*0.85)</f>
        <v>42.5</v>
      </c>
      <c r="H344" s="102">
        <f>IF(B344=0,0,'Участки тепловых сетей'!H344/1000)</f>
        <v>0.04</v>
      </c>
      <c r="I344" s="108">
        <f>IF(B344=0,0,'Участки тепловых сетей'!G344/1000)</f>
        <v>0.15</v>
      </c>
      <c r="J344" s="102">
        <f t="shared" si="49"/>
        <v>0.04</v>
      </c>
      <c r="K344" s="109">
        <f t="shared" ca="1" si="50"/>
        <v>4.1864487440636324</v>
      </c>
      <c r="L344" s="109">
        <f t="shared" ca="1" si="51"/>
        <v>0.20107547930487749</v>
      </c>
      <c r="M344" s="109">
        <f t="shared" ca="1" si="52"/>
        <v>5.0268869826219369</v>
      </c>
      <c r="N344" s="108">
        <f t="shared" si="53"/>
        <v>9.1269123171599436</v>
      </c>
      <c r="O344" s="111">
        <f t="shared" si="54"/>
        <v>0.1095660794417683</v>
      </c>
      <c r="P344" s="111">
        <f>_xlfn.MAXIFS($R$4:$R$13,$B$4:$B$13,B344)</f>
        <v>0</v>
      </c>
      <c r="Q344" s="112">
        <f t="shared" ca="1" si="55"/>
        <v>0.81785069842189129</v>
      </c>
      <c r="R344" s="112">
        <f ca="1">IF(B343=0,0,IF(B344=B343,R343+L344/O344,L344/O344+1))</f>
        <v>26.348825112952493</v>
      </c>
    </row>
    <row r="345" spans="1:18" x14ac:dyDescent="0.25">
      <c r="A345" s="102">
        <v>342</v>
      </c>
      <c r="B345" s="102" t="str">
        <f>'Участки тепловых сетей'!B345</f>
        <v>Блочная модульная котельная КМ-2,07 ВГ (п. Сатис)</v>
      </c>
      <c r="C345" s="102" t="str">
        <f>'Участки тепловых сетей'!C345</f>
        <v>ТК4</v>
      </c>
      <c r="D345" s="102" t="str">
        <f>'Участки тепловых сетей'!D345</f>
        <v xml:space="preserve">ТК5 </v>
      </c>
      <c r="E345" s="102">
        <f>IF('Участки тепловых сетей'!F345="Подземная канальная или подвальная",2,IF('Участки тепловых сетей'!F345="Подземная бесканальная",2,IF('Участки тепловых сетей'!F345="Надземная",1,0)))</f>
        <v>2</v>
      </c>
      <c r="F345" s="102">
        <f t="shared" si="48"/>
        <v>0.05</v>
      </c>
      <c r="G345" s="102">
        <f ca="1">IF(B345=0,0,(YEAR(TODAY())-'Участки тепловых сетей'!E345)*0.85)</f>
        <v>34</v>
      </c>
      <c r="H345" s="102">
        <f>IF(B345=0,0,'Участки тепловых сетей'!H345/1000)</f>
        <v>4.4999999999999998E-2</v>
      </c>
      <c r="I345" s="108">
        <f>IF(B345=0,0,'Участки тепловых сетей'!G345/1000)</f>
        <v>0.1</v>
      </c>
      <c r="J345" s="102">
        <f t="shared" si="49"/>
        <v>4.4999999999999998E-2</v>
      </c>
      <c r="K345" s="109">
        <f t="shared" ca="1" si="50"/>
        <v>2.7369736958636</v>
      </c>
      <c r="L345" s="109">
        <f t="shared" ca="1" si="51"/>
        <v>1.8851565306670846E-2</v>
      </c>
      <c r="M345" s="109">
        <f t="shared" ca="1" si="52"/>
        <v>0.41892367348157439</v>
      </c>
      <c r="N345" s="108">
        <f t="shared" si="53"/>
        <v>6.730050101040832</v>
      </c>
      <c r="O345" s="111">
        <f t="shared" si="54"/>
        <v>0.14858730395563408</v>
      </c>
      <c r="P345" s="111">
        <f>_xlfn.MAXIFS($R$4:$R$13,$B$4:$B$13,B345)</f>
        <v>0</v>
      </c>
      <c r="Q345" s="112">
        <f t="shared" ca="1" si="55"/>
        <v>0.98132501411016915</v>
      </c>
      <c r="R345" s="112">
        <f ca="1">IF(B344=0,0,IF(B345=B344,R344+L345/O345,L345/O345+1))</f>
        <v>26.475697091949431</v>
      </c>
    </row>
    <row r="346" spans="1:18" x14ac:dyDescent="0.25">
      <c r="A346" s="102">
        <v>343</v>
      </c>
      <c r="B346" s="102" t="str">
        <f>'Участки тепловых сетей'!B346</f>
        <v>Блочная модульная котельная КМ-2,07 ВГ (п. Сатис)</v>
      </c>
      <c r="C346" s="102" t="str">
        <f>'Участки тепловых сетей'!C346</f>
        <v>ТК5</v>
      </c>
      <c r="D346" s="102" t="str">
        <f>'Участки тепловых сетей'!D346</f>
        <v xml:space="preserve">ул. Заводская, 13 </v>
      </c>
      <c r="E346" s="102">
        <f>IF('Участки тепловых сетей'!F346="Подземная канальная или подвальная",2,IF('Участки тепловых сетей'!F346="Подземная бесканальная",2,IF('Участки тепловых сетей'!F346="Надземная",1,0)))</f>
        <v>2</v>
      </c>
      <c r="F346" s="102">
        <f t="shared" si="48"/>
        <v>0.05</v>
      </c>
      <c r="G346" s="102">
        <f ca="1">IF(B346=0,0,(YEAR(TODAY())-'Участки тепловых сетей'!E346)*0.85)</f>
        <v>34</v>
      </c>
      <c r="H346" s="102">
        <f>IF(B346=0,0,'Участки тепловых сетей'!H346/1000)</f>
        <v>0.08</v>
      </c>
      <c r="I346" s="108">
        <f>IF(B346=0,0,'Участки тепловых сетей'!G346/1000)</f>
        <v>0.1</v>
      </c>
      <c r="J346" s="102">
        <f t="shared" si="49"/>
        <v>0.08</v>
      </c>
      <c r="K346" s="109">
        <f t="shared" ca="1" si="50"/>
        <v>2.7369736958636</v>
      </c>
      <c r="L346" s="109">
        <f t="shared" ca="1" si="51"/>
        <v>3.3513893878525949E-2</v>
      </c>
      <c r="M346" s="109">
        <f t="shared" ca="1" si="52"/>
        <v>0.41892367348157439</v>
      </c>
      <c r="N346" s="108">
        <f t="shared" si="53"/>
        <v>6.7179686560001937</v>
      </c>
      <c r="O346" s="111">
        <f t="shared" si="54"/>
        <v>0.14885452005002198</v>
      </c>
      <c r="P346" s="111">
        <f>_xlfn.MAXIFS($R$4:$R$13,$B$4:$B$13,B346)</f>
        <v>0</v>
      </c>
      <c r="Q346" s="112">
        <f t="shared" ca="1" si="55"/>
        <v>0.96704147518127792</v>
      </c>
      <c r="R346" s="112">
        <f ca="1">IF(B345=0,0,IF(B346=B345,R345+L346/O346,L346/O346+1))</f>
        <v>26.700842380565884</v>
      </c>
    </row>
    <row r="347" spans="1:18" ht="24" x14ac:dyDescent="0.25">
      <c r="A347" s="102">
        <v>344</v>
      </c>
      <c r="B347" s="102" t="str">
        <f>'Участки тепловых сетей'!B347</f>
        <v>Блочная модульная котельная КМ-2,07 ВГ (п. Сатис)</v>
      </c>
      <c r="C347" s="102" t="str">
        <f>'Участки тепловых сетей'!C347</f>
        <v>Блочная модульная котельная КМ-2,07 ВГ (п.Сатис)</v>
      </c>
      <c r="D347" s="102" t="str">
        <f>'Участки тепловых сетей'!D347</f>
        <v xml:space="preserve">ТК1-гвс </v>
      </c>
      <c r="E347" s="102">
        <f>IF('Участки тепловых сетей'!F347="Подземная канальная или подвальная",2,IF('Участки тепловых сетей'!F347="Подземная бесканальная",2,IF('Участки тепловых сетей'!F347="Надземная",1,0)))</f>
        <v>2</v>
      </c>
      <c r="F347" s="102">
        <f t="shared" si="48"/>
        <v>0.05</v>
      </c>
      <c r="G347" s="102">
        <f ca="1">IF(B347=0,0,(YEAR(TODAY())-'Участки тепловых сетей'!E347)*0.85)</f>
        <v>5.95</v>
      </c>
      <c r="H347" s="102">
        <f>IF(B347=0,0,'Участки тепловых сетей'!H347/1000)</f>
        <v>2.8000000000000001E-2</v>
      </c>
      <c r="I347" s="108">
        <f>IF(B347=0,0,'Участки тепловых сетей'!G347/1000)</f>
        <v>0.1</v>
      </c>
      <c r="J347" s="102">
        <f t="shared" si="49"/>
        <v>2.8000000000000001E-2</v>
      </c>
      <c r="K347" s="109">
        <f t="shared" ca="1" si="50"/>
        <v>1</v>
      </c>
      <c r="L347" s="109">
        <f t="shared" ca="1" si="51"/>
        <v>1.4000000000000002E-3</v>
      </c>
      <c r="M347" s="109">
        <f t="shared" ca="1" si="52"/>
        <v>0.05</v>
      </c>
      <c r="N347" s="108">
        <f t="shared" si="53"/>
        <v>6.7359182314891415</v>
      </c>
      <c r="O347" s="111">
        <f t="shared" si="54"/>
        <v>0.14845785914163706</v>
      </c>
      <c r="P347" s="111">
        <f>_xlfn.MAXIFS($R$4:$R$13,$B$4:$B$13,B347)</f>
        <v>0</v>
      </c>
      <c r="Q347" s="112">
        <f t="shared" ca="1" si="55"/>
        <v>0.99860097954282667</v>
      </c>
      <c r="R347" s="112">
        <f ca="1">IF(B346=0,0,IF(B347=B346,R346+L347/O347,L347/O347+1))</f>
        <v>26.710272666089971</v>
      </c>
    </row>
    <row r="348" spans="1:18" x14ac:dyDescent="0.25">
      <c r="A348" s="102">
        <v>345</v>
      </c>
      <c r="B348" s="102" t="str">
        <f>'Участки тепловых сетей'!B348</f>
        <v>Блочная модульная котельная КМ-2,07 ВГ (п. Сатис)</v>
      </c>
      <c r="C348" s="102" t="str">
        <f>'Участки тепловых сетей'!C348</f>
        <v>ТК1-гвс</v>
      </c>
      <c r="D348" s="102" t="str">
        <f>'Участки тепловых сетей'!D348</f>
        <v xml:space="preserve">ТК2-гвс </v>
      </c>
      <c r="E348" s="102">
        <f>IF('Участки тепловых сетей'!F348="Подземная канальная или подвальная",2,IF('Участки тепловых сетей'!F348="Подземная бесканальная",2,IF('Участки тепловых сетей'!F348="Надземная",1,0)))</f>
        <v>2</v>
      </c>
      <c r="F348" s="102">
        <f t="shared" si="48"/>
        <v>0.05</v>
      </c>
      <c r="G348" s="102">
        <f ca="1">IF(B348=0,0,(YEAR(TODAY())-'Участки тепловых сетей'!E348)*0.85)</f>
        <v>39.949999999999996</v>
      </c>
      <c r="H348" s="102">
        <f>IF(B348=0,0,'Участки тепловых сетей'!H348/1000)</f>
        <v>4.4999999999999998E-2</v>
      </c>
      <c r="I348" s="108">
        <f>IF(B348=0,0,'Участки тепловых сетей'!G348/1000)</f>
        <v>0.1</v>
      </c>
      <c r="J348" s="102">
        <f t="shared" si="49"/>
        <v>4.4999999999999998E-2</v>
      </c>
      <c r="K348" s="109">
        <f t="shared" ca="1" si="50"/>
        <v>3.6853032651266591</v>
      </c>
      <c r="L348" s="109">
        <f t="shared" ca="1" si="51"/>
        <v>9.2776396727665952E-2</v>
      </c>
      <c r="M348" s="109">
        <f t="shared" ca="1" si="52"/>
        <v>2.0616977050592435</v>
      </c>
      <c r="N348" s="108">
        <f t="shared" si="53"/>
        <v>6.730050101040832</v>
      </c>
      <c r="O348" s="111">
        <f t="shared" si="54"/>
        <v>0.14858730395563408</v>
      </c>
      <c r="P348" s="111">
        <f>_xlfn.MAXIFS($R$4:$R$13,$B$4:$B$13,B348)</f>
        <v>0</v>
      </c>
      <c r="Q348" s="112">
        <f t="shared" ca="1" si="55"/>
        <v>0.91139726892535344</v>
      </c>
      <c r="R348" s="112">
        <f ca="1">IF(B347=0,0,IF(B348=B347,R347+L348/O348,L348/O348+1))</f>
        <v>27.334662464261203</v>
      </c>
    </row>
    <row r="349" spans="1:18" x14ac:dyDescent="0.25">
      <c r="A349" s="102">
        <v>346</v>
      </c>
      <c r="B349" s="102" t="str">
        <f>'Участки тепловых сетей'!B349</f>
        <v>Блочная модульная котельная КМ-2,07 ВГ (п. Сатис)</v>
      </c>
      <c r="C349" s="102" t="str">
        <f>'Участки тепловых сетей'!C349</f>
        <v>ТК2-гвс</v>
      </c>
      <c r="D349" s="102" t="str">
        <f>'Участки тепловых сетей'!D349</f>
        <v xml:space="preserve">ГрОт-Заводская, 9 </v>
      </c>
      <c r="E349" s="102">
        <f>IF('Участки тепловых сетей'!F349="Подземная канальная или подвальная",2,IF('Участки тепловых сетей'!F349="Подземная бесканальная",2,IF('Участки тепловых сетей'!F349="Надземная",1,0)))</f>
        <v>2</v>
      </c>
      <c r="F349" s="102">
        <f t="shared" si="48"/>
        <v>0.05</v>
      </c>
      <c r="G349" s="102">
        <f ca="1">IF(B349=0,0,(YEAR(TODAY())-'Участки тепловых сетей'!E349)*0.85)</f>
        <v>39.949999999999996</v>
      </c>
      <c r="H349" s="102">
        <f>IF(B349=0,0,'Участки тепловых сетей'!H349/1000)</f>
        <v>8.5000000000000006E-2</v>
      </c>
      <c r="I349" s="108">
        <f>IF(B349=0,0,'Участки тепловых сетей'!G349/1000)</f>
        <v>0.1</v>
      </c>
      <c r="J349" s="102">
        <f t="shared" si="49"/>
        <v>8.5000000000000006E-2</v>
      </c>
      <c r="K349" s="109">
        <f t="shared" ca="1" si="50"/>
        <v>3.6853032651266591</v>
      </c>
      <c r="L349" s="109">
        <f t="shared" ca="1" si="51"/>
        <v>0.1752443049300357</v>
      </c>
      <c r="M349" s="109">
        <f t="shared" ca="1" si="52"/>
        <v>2.0616977050592435</v>
      </c>
      <c r="N349" s="108">
        <f t="shared" si="53"/>
        <v>6.7162427352801028</v>
      </c>
      <c r="O349" s="111">
        <f t="shared" si="54"/>
        <v>0.14889277225598885</v>
      </c>
      <c r="P349" s="111">
        <f>_xlfn.MAXIFS($R$4:$R$13,$B$4:$B$13,B349)</f>
        <v>0</v>
      </c>
      <c r="Q349" s="112">
        <f t="shared" ca="1" si="55"/>
        <v>0.83925196232989407</v>
      </c>
      <c r="R349" s="112">
        <f ca="1">IF(B348=0,0,IF(B349=B348,R348+L349/O349,L349/O349+1))</f>
        <v>28.511645754146766</v>
      </c>
    </row>
    <row r="350" spans="1:18" x14ac:dyDescent="0.25">
      <c r="A350" s="102">
        <v>347</v>
      </c>
      <c r="B350" s="102" t="str">
        <f>'Участки тепловых сетей'!B350</f>
        <v>Блочная модульная котельная КМ-2,07 ВГ (п. Сатис)</v>
      </c>
      <c r="C350" s="102" t="str">
        <f>'Участки тепловых сетей'!C350</f>
        <v>ГрОт-Заводская, 9</v>
      </c>
      <c r="D350" s="102" t="str">
        <f>'Участки тепловых сетей'!D350</f>
        <v xml:space="preserve">ТК3-гвс </v>
      </c>
      <c r="E350" s="102">
        <f>IF('Участки тепловых сетей'!F350="Подземная канальная или подвальная",2,IF('Участки тепловых сетей'!F350="Подземная бесканальная",2,IF('Участки тепловых сетей'!F350="Надземная",1,0)))</f>
        <v>2</v>
      </c>
      <c r="F350" s="102">
        <f t="shared" si="48"/>
        <v>0.05</v>
      </c>
      <c r="G350" s="102">
        <f ca="1">IF(B350=0,0,(YEAR(TODAY())-'Участки тепловых сетей'!E350)*0.85)</f>
        <v>39.949999999999996</v>
      </c>
      <c r="H350" s="102">
        <f>IF(B350=0,0,'Участки тепловых сетей'!H350/1000)</f>
        <v>3.5999999999999997E-2</v>
      </c>
      <c r="I350" s="108">
        <f>IF(B350=0,0,'Участки тепловых сетей'!G350/1000)</f>
        <v>0.1</v>
      </c>
      <c r="J350" s="102">
        <f t="shared" si="49"/>
        <v>3.5999999999999997E-2</v>
      </c>
      <c r="K350" s="109">
        <f t="shared" ca="1" si="50"/>
        <v>3.6853032651266591</v>
      </c>
      <c r="L350" s="109">
        <f t="shared" ca="1" si="51"/>
        <v>7.4221117382132759E-2</v>
      </c>
      <c r="M350" s="109">
        <f t="shared" ca="1" si="52"/>
        <v>2.0616977050592435</v>
      </c>
      <c r="N350" s="108">
        <f t="shared" si="53"/>
        <v>6.7331567583369951</v>
      </c>
      <c r="O350" s="111">
        <f t="shared" si="54"/>
        <v>0.14851874624213968</v>
      </c>
      <c r="P350" s="111">
        <f>_xlfn.MAXIFS($R$4:$R$13,$B$4:$B$13,B350)</f>
        <v>0</v>
      </c>
      <c r="Q350" s="112">
        <f t="shared" ca="1" si="55"/>
        <v>0.92846637108853558</v>
      </c>
      <c r="R350" s="112">
        <f ca="1">IF(B349=0,0,IF(B350=B349,R349+L350/O350,L350/O350+1))</f>
        <v>29.011388172259597</v>
      </c>
    </row>
    <row r="351" spans="1:18" x14ac:dyDescent="0.25">
      <c r="A351" s="102">
        <v>348</v>
      </c>
      <c r="B351" s="102" t="str">
        <f>'Участки тепловых сетей'!B351</f>
        <v>Блочная модульная котельная КМ-2,07 ВГ (п. Сатис)</v>
      </c>
      <c r="C351" s="102" t="str">
        <f>'Участки тепловых сетей'!C351</f>
        <v>ТК3-гвс</v>
      </c>
      <c r="D351" s="102" t="str">
        <f>'Участки тепловых сетей'!D351</f>
        <v xml:space="preserve">ТК4-гвс </v>
      </c>
      <c r="E351" s="102">
        <f>IF('Участки тепловых сетей'!F351="Подземная канальная или подвальная",2,IF('Участки тепловых сетей'!F351="Подземная бесканальная",2,IF('Участки тепловых сетей'!F351="Надземная",1,0)))</f>
        <v>2</v>
      </c>
      <c r="F351" s="102">
        <f t="shared" si="48"/>
        <v>0.05</v>
      </c>
      <c r="G351" s="102">
        <f ca="1">IF(B351=0,0,(YEAR(TODAY())-'Участки тепловых сетей'!E351)*0.85)</f>
        <v>39.949999999999996</v>
      </c>
      <c r="H351" s="102">
        <f>IF(B351=0,0,'Участки тепловых сетей'!H351/1000)</f>
        <v>6.5000000000000002E-2</v>
      </c>
      <c r="I351" s="108">
        <f>IF(B351=0,0,'Участки тепловых сетей'!G351/1000)</f>
        <v>0.1</v>
      </c>
      <c r="J351" s="102">
        <f t="shared" si="49"/>
        <v>6.5000000000000002E-2</v>
      </c>
      <c r="K351" s="109">
        <f t="shared" ca="1" si="50"/>
        <v>3.6853032651266591</v>
      </c>
      <c r="L351" s="109">
        <f t="shared" ca="1" si="51"/>
        <v>0.13401035082885082</v>
      </c>
      <c r="M351" s="109">
        <f t="shared" ca="1" si="52"/>
        <v>2.0616977050592435</v>
      </c>
      <c r="N351" s="108">
        <f t="shared" si="53"/>
        <v>6.723146418160467</v>
      </c>
      <c r="O351" s="111">
        <f t="shared" si="54"/>
        <v>0.14873988127029544</v>
      </c>
      <c r="P351" s="111">
        <f>_xlfn.MAXIFS($R$4:$R$13,$B$4:$B$13,B351)</f>
        <v>0</v>
      </c>
      <c r="Q351" s="112">
        <f t="shared" ca="1" si="55"/>
        <v>0.87458101191811222</v>
      </c>
      <c r="R351" s="112">
        <f ca="1">IF(B350=0,0,IF(B351=B350,R350+L351/O351,L351/O351+1))</f>
        <v>29.912359382431013</v>
      </c>
    </row>
    <row r="352" spans="1:18" x14ac:dyDescent="0.25">
      <c r="A352" s="102">
        <v>349</v>
      </c>
      <c r="B352" s="102" t="str">
        <f>'Участки тепловых сетей'!B352</f>
        <v>Блочная модульная котельная КМ-2,07 ВГ (п. Сатис)</v>
      </c>
      <c r="C352" s="102" t="str">
        <f>'Участки тепловых сетей'!C352</f>
        <v>ГрОт-Заводская, 9</v>
      </c>
      <c r="D352" s="102" t="str">
        <f>'Участки тепловых сетей'!D352</f>
        <v xml:space="preserve">ГрОт-Заводская, 9 </v>
      </c>
      <c r="E352" s="102">
        <f>IF('Участки тепловых сетей'!F352="Подземная канальная или подвальная",2,IF('Участки тепловых сетей'!F352="Подземная бесканальная",2,IF('Участки тепловых сетей'!F352="Надземная",1,0)))</f>
        <v>2</v>
      </c>
      <c r="F352" s="102">
        <f t="shared" si="48"/>
        <v>0.05</v>
      </c>
      <c r="G352" s="102">
        <f ca="1">IF(B352=0,0,(YEAR(TODAY())-'Участки тепловых сетей'!E352)*0.85)</f>
        <v>39.949999999999996</v>
      </c>
      <c r="H352" s="102">
        <f>IF(B352=0,0,'Участки тепловых сетей'!H352/1000)</f>
        <v>1.2999999999999999E-2</v>
      </c>
      <c r="I352" s="108">
        <f>IF(B352=0,0,'Участки тепловых сетей'!G352/1000)</f>
        <v>0.1</v>
      </c>
      <c r="J352" s="102">
        <f t="shared" si="49"/>
        <v>1.2999999999999999E-2</v>
      </c>
      <c r="K352" s="109">
        <f t="shared" ca="1" si="50"/>
        <v>3.6853032651266591</v>
      </c>
      <c r="L352" s="109">
        <f t="shared" ca="1" si="51"/>
        <v>2.6802070165770166E-2</v>
      </c>
      <c r="M352" s="109">
        <f t="shared" ca="1" si="52"/>
        <v>2.0616977050592435</v>
      </c>
      <c r="N352" s="108">
        <f t="shared" si="53"/>
        <v>6.7410959936494148</v>
      </c>
      <c r="O352" s="111">
        <f t="shared" si="54"/>
        <v>0.14834383028250453</v>
      </c>
      <c r="P352" s="111">
        <f>_xlfn.MAXIFS($R$4:$R$13,$B$4:$B$13,B352)</f>
        <v>0</v>
      </c>
      <c r="Q352" s="112">
        <f t="shared" ca="1" si="55"/>
        <v>0.97355391782108214</v>
      </c>
      <c r="R352" s="112">
        <f ca="1">IF(B351=0,0,IF(B352=B351,R351+L352/O352,L352/O352+1))</f>
        <v>30.093034710246997</v>
      </c>
    </row>
    <row r="353" spans="1:18" x14ac:dyDescent="0.25">
      <c r="A353" s="102">
        <v>350</v>
      </c>
      <c r="B353" s="102" t="str">
        <f>'Участки тепловых сетей'!B353</f>
        <v>Блочная модульная котельная КМ-2,07 ВГ (п. Сатис)</v>
      </c>
      <c r="C353" s="102" t="str">
        <f>'Участки тепловых сетей'!C353</f>
        <v>ТК2</v>
      </c>
      <c r="D353" s="102" t="str">
        <f>'Участки тепловых сетей'!D353</f>
        <v xml:space="preserve">ул. Заводская, 8 </v>
      </c>
      <c r="E353" s="102">
        <f>IF('Участки тепловых сетей'!F353="Подземная канальная или подвальная",2,IF('Участки тепловых сетей'!F353="Подземная бесканальная",2,IF('Участки тепловых сетей'!F353="Надземная",1,0)))</f>
        <v>2</v>
      </c>
      <c r="F353" s="102">
        <f t="shared" si="48"/>
        <v>0.05</v>
      </c>
      <c r="G353" s="102">
        <f ca="1">IF(B353=0,0,(YEAR(TODAY())-'Участки тепловых сетей'!E353)*0.85)</f>
        <v>39.949999999999996</v>
      </c>
      <c r="H353" s="102">
        <f>IF(B353=0,0,'Участки тепловых сетей'!H353/1000)</f>
        <v>2.9000000000000001E-2</v>
      </c>
      <c r="I353" s="108">
        <f>IF(B353=0,0,'Участки тепловых сетей'!G353/1000)</f>
        <v>8.1000000000000003E-2</v>
      </c>
      <c r="J353" s="102">
        <f t="shared" si="49"/>
        <v>2.9000000000000001E-2</v>
      </c>
      <c r="K353" s="109">
        <f t="shared" ca="1" si="50"/>
        <v>3.6853032651266591</v>
      </c>
      <c r="L353" s="109">
        <f t="shared" ca="1" si="51"/>
        <v>5.9789233446718063E-2</v>
      </c>
      <c r="M353" s="109">
        <f t="shared" ca="1" si="52"/>
        <v>2.0616977050592435</v>
      </c>
      <c r="N353" s="108">
        <f t="shared" si="53"/>
        <v>5.8808349307670342</v>
      </c>
      <c r="O353" s="111">
        <f t="shared" si="54"/>
        <v>0.17004388182505414</v>
      </c>
      <c r="P353" s="111">
        <f>_xlfn.MAXIFS($R$4:$R$13,$B$4:$B$13,B353)</f>
        <v>0</v>
      </c>
      <c r="Q353" s="112">
        <f t="shared" ca="1" si="55"/>
        <v>0.94196304696825139</v>
      </c>
      <c r="R353" s="112">
        <f ca="1">IF(B352=0,0,IF(B353=B352,R352+L353/O353,L353/O353+1))</f>
        <v>30.44464532278424</v>
      </c>
    </row>
    <row r="354" spans="1:18" x14ac:dyDescent="0.25">
      <c r="A354" s="102">
        <v>351</v>
      </c>
      <c r="B354" s="102" t="str">
        <f>'Участки тепловых сетей'!B354</f>
        <v>Блочная модульная котельная КМ-2,07 ВГ (п. Сатис)</v>
      </c>
      <c r="C354" s="102" t="str">
        <f>'Участки тепловых сетей'!C354</f>
        <v>ТК2</v>
      </c>
      <c r="D354" s="102" t="str">
        <f>'Участки тепловых сетей'!D354</f>
        <v xml:space="preserve">ул. Заводская, 9 </v>
      </c>
      <c r="E354" s="102">
        <f>IF('Участки тепловых сетей'!F354="Подземная канальная или подвальная",2,IF('Участки тепловых сетей'!F354="Подземная бесканальная",2,IF('Участки тепловых сетей'!F354="Надземная",1,0)))</f>
        <v>2</v>
      </c>
      <c r="F354" s="102">
        <f t="shared" si="48"/>
        <v>0.05</v>
      </c>
      <c r="G354" s="102">
        <f ca="1">IF(B354=0,0,(YEAR(TODAY())-'Участки тепловых сетей'!E354)*0.85)</f>
        <v>38.25</v>
      </c>
      <c r="H354" s="102">
        <f>IF(B354=0,0,'Участки тепловых сетей'!H354/1000)</f>
        <v>8.5000000000000006E-2</v>
      </c>
      <c r="I354" s="108">
        <f>IF(B354=0,0,'Участки тепловых сетей'!G354/1000)</f>
        <v>8.1000000000000003E-2</v>
      </c>
      <c r="J354" s="102">
        <f t="shared" si="49"/>
        <v>8.5000000000000006E-2</v>
      </c>
      <c r="K354" s="109">
        <f t="shared" ca="1" si="50"/>
        <v>3.3849963207636384</v>
      </c>
      <c r="L354" s="109">
        <f t="shared" ca="1" si="51"/>
        <v>0.10422280793345987</v>
      </c>
      <c r="M354" s="109">
        <f t="shared" ca="1" si="52"/>
        <v>1.226150681570116</v>
      </c>
      <c r="N354" s="108">
        <f t="shared" si="53"/>
        <v>5.8658235414680515</v>
      </c>
      <c r="O354" s="111">
        <f t="shared" si="54"/>
        <v>0.17047904576920295</v>
      </c>
      <c r="P354" s="111">
        <f>_xlfn.MAXIFS($R$4:$R$13,$B$4:$B$13,B354)</f>
        <v>0</v>
      </c>
      <c r="Q354" s="112">
        <f t="shared" ca="1" si="55"/>
        <v>0.90102451964337604</v>
      </c>
      <c r="R354" s="112">
        <f ca="1">IF(B353=0,0,IF(B354=B353,R353+L354/O354,L354/O354+1))</f>
        <v>31.05599792311823</v>
      </c>
    </row>
    <row r="355" spans="1:18" x14ac:dyDescent="0.25">
      <c r="A355" s="102">
        <v>352</v>
      </c>
      <c r="B355" s="102" t="str">
        <f>'Участки тепловых сетей'!B355</f>
        <v>Блочная модульная котельная КМ-2,07 ВГ (п. Сатис)</v>
      </c>
      <c r="C355" s="102" t="str">
        <f>'Участки тепловых сетей'!C355</f>
        <v>ТК7</v>
      </c>
      <c r="D355" s="102" t="str">
        <f>'Участки тепловых сетей'!D355</f>
        <v xml:space="preserve">УТ10 </v>
      </c>
      <c r="E355" s="102">
        <f>IF('Участки тепловых сетей'!F355="Подземная канальная или подвальная",2,IF('Участки тепловых сетей'!F355="Подземная бесканальная",2,IF('Участки тепловых сетей'!F355="Надземная",1,0)))</f>
        <v>2</v>
      </c>
      <c r="F355" s="102">
        <f t="shared" si="48"/>
        <v>0.05</v>
      </c>
      <c r="G355" s="102">
        <f ca="1">IF(B355=0,0,(YEAR(TODAY())-'Участки тепловых сетей'!E355)*0.85)</f>
        <v>42.5</v>
      </c>
      <c r="H355" s="102">
        <f>IF(B355=0,0,'Участки тепловых сетей'!H355/1000)</f>
        <v>0.46500000000000002</v>
      </c>
      <c r="I355" s="108">
        <f>IF(B355=0,0,'Участки тепловых сетей'!G355/1000)</f>
        <v>8.1000000000000003E-2</v>
      </c>
      <c r="J355" s="102">
        <f t="shared" si="49"/>
        <v>0.46500000000000002</v>
      </c>
      <c r="K355" s="109">
        <f t="shared" ca="1" si="50"/>
        <v>4.1864487440636324</v>
      </c>
      <c r="L355" s="109">
        <f t="shared" ca="1" si="51"/>
        <v>2.3375024469192009</v>
      </c>
      <c r="M355" s="109">
        <f t="shared" ca="1" si="52"/>
        <v>5.0268869826219369</v>
      </c>
      <c r="N355" s="108">
        <f t="shared" si="53"/>
        <v>5.763960542653531</v>
      </c>
      <c r="O355" s="111">
        <f t="shared" si="54"/>
        <v>0.17349181914066922</v>
      </c>
      <c r="P355" s="111">
        <f>_xlfn.MAXIFS($R$4:$R$13,$B$4:$B$13,B355)</f>
        <v>0</v>
      </c>
      <c r="Q355" s="112">
        <f t="shared" ca="1" si="55"/>
        <v>9.6568522305288271E-2</v>
      </c>
      <c r="R355" s="112">
        <f ca="1">IF(B354=0,0,IF(B355=B354,R354+L355/O355,L355/O355+1))</f>
        <v>44.529269795516583</v>
      </c>
    </row>
    <row r="356" spans="1:18" x14ac:dyDescent="0.25">
      <c r="A356" s="102">
        <v>353</v>
      </c>
      <c r="B356" s="102" t="str">
        <f>'Участки тепловых сетей'!B356</f>
        <v>Блочная модульная котельная КМ-2,07 ВГ (п. Сатис)</v>
      </c>
      <c r="C356" s="102" t="str">
        <f>'Участки тепловых сетей'!C356</f>
        <v>УТ10</v>
      </c>
      <c r="D356" s="102" t="str">
        <f>'Участки тепловых сетей'!D356</f>
        <v xml:space="preserve">ул. Заводская, 35 </v>
      </c>
      <c r="E356" s="102">
        <f>IF('Участки тепловых сетей'!F356="Подземная канальная или подвальная",2,IF('Участки тепловых сетей'!F356="Подземная бесканальная",2,IF('Участки тепловых сетей'!F356="Надземная",1,0)))</f>
        <v>2</v>
      </c>
      <c r="F356" s="102">
        <f t="shared" si="48"/>
        <v>0.05</v>
      </c>
      <c r="G356" s="102">
        <f ca="1">IF(B356=0,0,(YEAR(TODAY())-'Участки тепловых сетей'!E356)*0.85)</f>
        <v>42.5</v>
      </c>
      <c r="H356" s="102">
        <f>IF(B356=0,0,'Участки тепловых сетей'!H356/1000)</f>
        <v>5.0000000000000001E-3</v>
      </c>
      <c r="I356" s="108">
        <f>IF(B356=0,0,'Участки тепловых сетей'!G356/1000)</f>
        <v>6.9000000000000006E-2</v>
      </c>
      <c r="J356" s="102">
        <f t="shared" si="49"/>
        <v>5.0000000000000001E-3</v>
      </c>
      <c r="K356" s="109">
        <f t="shared" ca="1" si="50"/>
        <v>4.1864487440636324</v>
      </c>
      <c r="L356" s="109">
        <f t="shared" ca="1" si="51"/>
        <v>2.5134434913109686E-2</v>
      </c>
      <c r="M356" s="109">
        <f t="shared" ca="1" si="52"/>
        <v>5.0268869826219369</v>
      </c>
      <c r="N356" s="108">
        <f t="shared" si="53"/>
        <v>5.3661499184971921</v>
      </c>
      <c r="O356" s="111">
        <f t="shared" si="54"/>
        <v>0.18635334740704623</v>
      </c>
      <c r="P356" s="111">
        <f>_xlfn.MAXIFS($R$4:$R$13,$B$4:$B$13,B356)</f>
        <v>0</v>
      </c>
      <c r="Q356" s="112">
        <f t="shared" ca="1" si="55"/>
        <v>0.97517880513792332</v>
      </c>
      <c r="R356" s="112">
        <f ca="1">IF(B355=0,0,IF(B356=B355,R355+L356/O356,L356/O356+1))</f>
        <v>44.664144941377039</v>
      </c>
    </row>
    <row r="357" spans="1:18" x14ac:dyDescent="0.25">
      <c r="A357" s="102">
        <v>354</v>
      </c>
      <c r="B357" s="102" t="str">
        <f>'Участки тепловых сетей'!B357</f>
        <v>Блочная модульная котельная КМ-2,07 ВГ (п. Сатис)</v>
      </c>
      <c r="C357" s="102" t="str">
        <f>'Участки тепловых сетей'!C357</f>
        <v>ТК10</v>
      </c>
      <c r="D357" s="102" t="str">
        <f>'Участки тепловых сетей'!D357</f>
        <v xml:space="preserve">ул. Заводская, 3 </v>
      </c>
      <c r="E357" s="102">
        <f>IF('Участки тепловых сетей'!F357="Подземная канальная или подвальная",2,IF('Участки тепловых сетей'!F357="Подземная бесканальная",2,IF('Участки тепловых сетей'!F357="Надземная",1,0)))</f>
        <v>1</v>
      </c>
      <c r="F357" s="102">
        <f t="shared" si="48"/>
        <v>0.05</v>
      </c>
      <c r="G357" s="102">
        <f ca="1">IF(B357=0,0,(YEAR(TODAY())-'Участки тепловых сетей'!E357)*0.85)</f>
        <v>42.5</v>
      </c>
      <c r="H357" s="102">
        <f>IF(B357=0,0,'Участки тепловых сетей'!H357/1000)</f>
        <v>0.01</v>
      </c>
      <c r="I357" s="108">
        <f>IF(B357=0,0,'Участки тепловых сетей'!G357/1000)</f>
        <v>5.0999999999999997E-2</v>
      </c>
      <c r="J357" s="102">
        <f t="shared" si="49"/>
        <v>0.01</v>
      </c>
      <c r="K357" s="109">
        <f t="shared" ca="1" si="50"/>
        <v>4.1864487440636324</v>
      </c>
      <c r="L357" s="109">
        <f t="shared" ca="1" si="51"/>
        <v>5.0268869826219371E-2</v>
      </c>
      <c r="M357" s="109">
        <f t="shared" ca="1" si="52"/>
        <v>5.0268869826219369</v>
      </c>
      <c r="N357" s="108">
        <f t="shared" si="53"/>
        <v>4.6181445516728656</v>
      </c>
      <c r="O357" s="111">
        <f t="shared" si="54"/>
        <v>0.21653718042189962</v>
      </c>
      <c r="P357" s="111">
        <f>_xlfn.MAXIFS($R$4:$R$13,$B$4:$B$13,B357)</f>
        <v>0</v>
      </c>
      <c r="Q357" s="112">
        <f t="shared" ca="1" si="55"/>
        <v>0.95097370199022779</v>
      </c>
      <c r="R357" s="112">
        <f ca="1">IF(B356=0,0,IF(B357=B356,R356+L357/O357,L357/O357+1))</f>
        <v>44.896293848683747</v>
      </c>
    </row>
    <row r="358" spans="1:18" x14ac:dyDescent="0.25">
      <c r="A358" s="102">
        <v>355</v>
      </c>
      <c r="B358" s="102" t="str">
        <f>'Участки тепловых сетей'!B358</f>
        <v>Блочная модульная котельная КМ-2,07 ВГ (п. Сатис)</v>
      </c>
      <c r="C358" s="102" t="str">
        <f>'Участки тепловых сетей'!C358</f>
        <v>ТК10</v>
      </c>
      <c r="D358" s="102" t="str">
        <f>'Участки тепловых сетей'!D358</f>
        <v xml:space="preserve">ул. Заводская, 5 </v>
      </c>
      <c r="E358" s="102">
        <f>IF('Участки тепловых сетей'!F358="Подземная канальная или подвальная",2,IF('Участки тепловых сетей'!F358="Подземная бесканальная",2,IF('Участки тепловых сетей'!F358="Надземная",1,0)))</f>
        <v>1</v>
      </c>
      <c r="F358" s="102">
        <f t="shared" si="48"/>
        <v>0.05</v>
      </c>
      <c r="G358" s="102">
        <f ca="1">IF(B358=0,0,(YEAR(TODAY())-'Участки тепловых сетей'!E358)*0.85)</f>
        <v>37.4</v>
      </c>
      <c r="H358" s="102">
        <f>IF(B358=0,0,'Участки тепловых сетей'!H358/1000)</f>
        <v>8.0000000000000002E-3</v>
      </c>
      <c r="I358" s="108">
        <f>IF(B358=0,0,'Участки тепловых сетей'!G358/1000)</f>
        <v>5.0999999999999997E-2</v>
      </c>
      <c r="J358" s="102">
        <f t="shared" si="49"/>
        <v>8.0000000000000002E-3</v>
      </c>
      <c r="K358" s="109">
        <f t="shared" ca="1" si="50"/>
        <v>3.2441481996433552</v>
      </c>
      <c r="L358" s="109">
        <f t="shared" ca="1" si="51"/>
        <v>7.7209149062258762E-3</v>
      </c>
      <c r="M358" s="109">
        <f t="shared" ca="1" si="52"/>
        <v>0.96511436327823452</v>
      </c>
      <c r="N358" s="108">
        <f t="shared" si="53"/>
        <v>4.6184522782776751</v>
      </c>
      <c r="O358" s="111">
        <f t="shared" si="54"/>
        <v>0.21652275259038131</v>
      </c>
      <c r="P358" s="111">
        <f>_xlfn.MAXIFS($R$4:$R$13,$B$4:$B$13,B358)</f>
        <v>0</v>
      </c>
      <c r="Q358" s="112">
        <f t="shared" ca="1" si="55"/>
        <v>0.99230881479456789</v>
      </c>
      <c r="R358" s="112">
        <f ca="1">IF(B357=0,0,IF(B358=B357,R357+L358/O358,L358/O358+1))</f>
        <v>44.931952525722792</v>
      </c>
    </row>
    <row r="359" spans="1:18" x14ac:dyDescent="0.25">
      <c r="A359" s="102">
        <v>356</v>
      </c>
      <c r="B359" s="102" t="str">
        <f>'Участки тепловых сетей'!B359</f>
        <v>Блочная модульная котельная КМ-2,07 ВГ (п. Сатис)</v>
      </c>
      <c r="C359" s="102" t="str">
        <f>'Участки тепловых сетей'!C359</f>
        <v>ТК3</v>
      </c>
      <c r="D359" s="102" t="str">
        <f>'Участки тепловых сетей'!D359</f>
        <v xml:space="preserve">ул. Заводская, 10 </v>
      </c>
      <c r="E359" s="102">
        <f>IF('Участки тепловых сетей'!F359="Подземная канальная или подвальная",2,IF('Участки тепловых сетей'!F359="Подземная бесканальная",2,IF('Участки тепловых сетей'!F359="Надземная",1,0)))</f>
        <v>2</v>
      </c>
      <c r="F359" s="102">
        <f t="shared" si="48"/>
        <v>0.05</v>
      </c>
      <c r="G359" s="102">
        <f ca="1">IF(B359=0,0,(YEAR(TODAY())-'Участки тепловых сетей'!E359)*0.85)</f>
        <v>31.45</v>
      </c>
      <c r="H359" s="102">
        <f>IF(B359=0,0,'Участки тепловых сетей'!H359/1000)</f>
        <v>2.1999999999999999E-2</v>
      </c>
      <c r="I359" s="108">
        <f>IF(B359=0,0,'Участки тепловых сетей'!G359/1000)</f>
        <v>5.0999999999999997E-2</v>
      </c>
      <c r="J359" s="102">
        <f t="shared" si="49"/>
        <v>2.1999999999999999E-2</v>
      </c>
      <c r="K359" s="109">
        <f t="shared" ca="1" si="50"/>
        <v>2.4093399237801809</v>
      </c>
      <c r="L359" s="109">
        <f t="shared" ca="1" si="51"/>
        <v>5.5297988492655596E-3</v>
      </c>
      <c r="M359" s="109">
        <f t="shared" ca="1" si="52"/>
        <v>0.25135449314843455</v>
      </c>
      <c r="N359" s="108">
        <f t="shared" si="53"/>
        <v>4.6162981920440123</v>
      </c>
      <c r="O359" s="111">
        <f t="shared" si="54"/>
        <v>0.21662378780544467</v>
      </c>
      <c r="P359" s="111">
        <f>_xlfn.MAXIFS($R$4:$R$13,$B$4:$B$13,B359)</f>
        <v>0</v>
      </c>
      <c r="Q359" s="112">
        <f t="shared" ca="1" si="55"/>
        <v>0.99448546234498814</v>
      </c>
      <c r="R359" s="112">
        <f ca="1">IF(B358=0,0,IF(B359=B358,R358+L359/O359,L359/O359+1))</f>
        <v>44.957479726153025</v>
      </c>
    </row>
    <row r="360" spans="1:18" x14ac:dyDescent="0.25">
      <c r="A360" s="102">
        <v>357</v>
      </c>
      <c r="B360" s="102" t="str">
        <f>'Участки тепловых сетей'!B360</f>
        <v>Блочная модульная котельная КМ-2,07 ВГ (п. Сатис)</v>
      </c>
      <c r="C360" s="102" t="str">
        <f>'Участки тепловых сетей'!C360</f>
        <v>ТК4</v>
      </c>
      <c r="D360" s="102" t="str">
        <f>'Участки тепловых сетей'!D360</f>
        <v xml:space="preserve">ул. Заводская, 11 </v>
      </c>
      <c r="E360" s="102">
        <f>IF('Участки тепловых сетей'!F360="Подземная канальная или подвальная",2,IF('Участки тепловых сетей'!F360="Подземная бесканальная",2,IF('Участки тепловых сетей'!F360="Надземная",1,0)))</f>
        <v>2</v>
      </c>
      <c r="F360" s="102">
        <f t="shared" si="48"/>
        <v>0.05</v>
      </c>
      <c r="G360" s="102">
        <f ca="1">IF(B360=0,0,(YEAR(TODAY())-'Участки тепловых сетей'!E360)*0.85)</f>
        <v>28.05</v>
      </c>
      <c r="H360" s="102">
        <f>IF(B360=0,0,'Участки тепловых сетей'!H360/1000)</f>
        <v>6.0000000000000001E-3</v>
      </c>
      <c r="I360" s="108">
        <f>IF(B360=0,0,'Участки тепловых сетей'!G360/1000)</f>
        <v>5.0999999999999997E-2</v>
      </c>
      <c r="J360" s="102">
        <f t="shared" si="49"/>
        <v>6.0000000000000001E-3</v>
      </c>
      <c r="K360" s="109">
        <f t="shared" ca="1" si="50"/>
        <v>2.0326753249143517</v>
      </c>
      <c r="L360" s="109">
        <f t="shared" ca="1" si="51"/>
        <v>8.7034306315184723E-4</v>
      </c>
      <c r="M360" s="109">
        <f t="shared" ca="1" si="52"/>
        <v>0.14505717719197453</v>
      </c>
      <c r="N360" s="108">
        <f t="shared" si="53"/>
        <v>4.6187600048824837</v>
      </c>
      <c r="O360" s="111">
        <f t="shared" si="54"/>
        <v>0.21650832668138237</v>
      </c>
      <c r="P360" s="111">
        <f>_xlfn.MAXIFS($R$4:$R$13,$B$4:$B$13,B360)</f>
        <v>0</v>
      </c>
      <c r="Q360" s="112">
        <f t="shared" ca="1" si="55"/>
        <v>0.9991300355755155</v>
      </c>
      <c r="R360" s="112">
        <f ca="1">IF(B359=0,0,IF(B360=B359,R359+L360/O360,L360/O360+1))</f>
        <v>44.96149963188364</v>
      </c>
    </row>
    <row r="361" spans="1:18" x14ac:dyDescent="0.25">
      <c r="A361" s="102">
        <v>358</v>
      </c>
      <c r="B361" s="102" t="str">
        <f>'Участки тепловых сетей'!B361</f>
        <v>Блочная модульная котельная КМ-2,07 ВГ (п. Сатис)</v>
      </c>
      <c r="C361" s="102" t="str">
        <f>'Участки тепловых сетей'!C361</f>
        <v>ТК4</v>
      </c>
      <c r="D361" s="102" t="str">
        <f>'Участки тепловых сетей'!D361</f>
        <v xml:space="preserve">ул. Заводская, 12 </v>
      </c>
      <c r="E361" s="102">
        <f>IF('Участки тепловых сетей'!F361="Подземная канальная или подвальная",2,IF('Участки тепловых сетей'!F361="Подземная бесканальная",2,IF('Участки тепловых сетей'!F361="Надземная",1,0)))</f>
        <v>2</v>
      </c>
      <c r="F361" s="102">
        <f t="shared" si="48"/>
        <v>0.05</v>
      </c>
      <c r="G361" s="102">
        <f ca="1">IF(B361=0,0,(YEAR(TODAY())-'Участки тепловых сетей'!E361)*0.85)</f>
        <v>26.349999999999998</v>
      </c>
      <c r="H361" s="102">
        <f>IF(B361=0,0,'Участки тепловых сетей'!H361/1000)</f>
        <v>2.5999999999999999E-2</v>
      </c>
      <c r="I361" s="108">
        <f>IF(B361=0,0,'Участки тепловых сетей'!G361/1000)</f>
        <v>5.0999999999999997E-2</v>
      </c>
      <c r="J361" s="102">
        <f t="shared" si="49"/>
        <v>2.5999999999999999E-2</v>
      </c>
      <c r="K361" s="109">
        <f t="shared" ca="1" si="50"/>
        <v>1.8670372561335553</v>
      </c>
      <c r="L361" s="109">
        <f t="shared" ca="1" si="51"/>
        <v>3.0114511737275472E-3</v>
      </c>
      <c r="M361" s="109">
        <f t="shared" ca="1" si="52"/>
        <v>0.11582504514336721</v>
      </c>
      <c r="N361" s="108">
        <f t="shared" si="53"/>
        <v>4.6156827388343933</v>
      </c>
      <c r="O361" s="111">
        <f t="shared" si="54"/>
        <v>0.2166526723308829</v>
      </c>
      <c r="P361" s="111">
        <f>_xlfn.MAXIFS($R$4:$R$13,$B$4:$B$13,B361)</f>
        <v>0</v>
      </c>
      <c r="Q361" s="112">
        <f t="shared" ca="1" si="55"/>
        <v>0.99699307869705589</v>
      </c>
      <c r="R361" s="112">
        <f ca="1">IF(B360=0,0,IF(B361=B360,R360+L361/O361,L361/O361+1))</f>
        <v>44.97539953508506</v>
      </c>
    </row>
    <row r="362" spans="1:18" x14ac:dyDescent="0.25">
      <c r="A362" s="102">
        <v>359</v>
      </c>
      <c r="B362" s="102" t="str">
        <f>'Участки тепловых сетей'!B362</f>
        <v>Блочная модульная котельная КМ-2,07 ВГ (п. Сатис)</v>
      </c>
      <c r="C362" s="102" t="str">
        <f>'Участки тепловых сетей'!C362</f>
        <v>УТ9</v>
      </c>
      <c r="D362" s="102" t="str">
        <f>'Участки тепловых сетей'!D362</f>
        <v xml:space="preserve">ул. Заводская, 1 </v>
      </c>
      <c r="E362" s="102">
        <f>IF('Участки тепловых сетей'!F362="Подземная канальная или подвальная",2,IF('Участки тепловых сетей'!F362="Подземная бесканальная",2,IF('Участки тепловых сетей'!F362="Надземная",1,0)))</f>
        <v>2</v>
      </c>
      <c r="F362" s="102">
        <f t="shared" si="48"/>
        <v>0.05</v>
      </c>
      <c r="G362" s="102">
        <f ca="1">IF(B362=0,0,(YEAR(TODAY())-'Участки тепловых сетей'!E362)*0.85)</f>
        <v>25.5</v>
      </c>
      <c r="H362" s="102">
        <f>IF(B362=0,0,'Участки тепловых сетей'!H362/1000)</f>
        <v>0.04</v>
      </c>
      <c r="I362" s="108">
        <f>IF(B362=0,0,'Участки тепловых сетей'!G362/1000)</f>
        <v>5.0999999999999997E-2</v>
      </c>
      <c r="J362" s="102">
        <f t="shared" si="49"/>
        <v>0.04</v>
      </c>
      <c r="K362" s="109">
        <f t="shared" ca="1" si="50"/>
        <v>1.7893507050507895</v>
      </c>
      <c r="L362" s="109">
        <f t="shared" ca="1" si="51"/>
        <v>4.1872874330851299E-3</v>
      </c>
      <c r="M362" s="109">
        <f t="shared" ca="1" si="52"/>
        <v>0.10468218582712825</v>
      </c>
      <c r="N362" s="108">
        <f t="shared" si="53"/>
        <v>4.6135286526007304</v>
      </c>
      <c r="O362" s="111">
        <f t="shared" si="54"/>
        <v>0.21675382885858566</v>
      </c>
      <c r="P362" s="111">
        <f>_xlfn.MAXIFS($R$4:$R$13,$B$4:$B$13,B362)</f>
        <v>0</v>
      </c>
      <c r="Q362" s="112">
        <f t="shared" ca="1" si="55"/>
        <v>0.99582146703152274</v>
      </c>
      <c r="R362" s="112">
        <f ca="1">IF(B361=0,0,IF(B362=B361,R361+L362/O362,L362/O362+1))</f>
        <v>44.994717705634272</v>
      </c>
    </row>
    <row r="363" spans="1:18" x14ac:dyDescent="0.25">
      <c r="A363" s="102">
        <v>360</v>
      </c>
      <c r="B363" s="102" t="str">
        <f>'Участки тепловых сетей'!B363</f>
        <v>Блочная модульная котельная КМ-2,07 ВГ (п. Сатис)</v>
      </c>
      <c r="C363" s="102" t="str">
        <f>'Участки тепловых сетей'!C363</f>
        <v>ТК9</v>
      </c>
      <c r="D363" s="102" t="str">
        <f>'Участки тепловых сетей'!D363</f>
        <v xml:space="preserve">ТК10 </v>
      </c>
      <c r="E363" s="102">
        <f>IF('Участки тепловых сетей'!F363="Подземная канальная или подвальная",2,IF('Участки тепловых сетей'!F363="Подземная бесканальная",2,IF('Участки тепловых сетей'!F363="Надземная",1,0)))</f>
        <v>2</v>
      </c>
      <c r="F363" s="102">
        <f t="shared" si="48"/>
        <v>0.05</v>
      </c>
      <c r="G363" s="102">
        <f ca="1">IF(B363=0,0,(YEAR(TODAY())-'Участки тепловых сетей'!E363)*0.85)</f>
        <v>37.4</v>
      </c>
      <c r="H363" s="102">
        <f>IF(B363=0,0,'Участки тепловых сетей'!H363/1000)</f>
        <v>3.5000000000000003E-2</v>
      </c>
      <c r="I363" s="108">
        <f>IF(B363=0,0,'Участки тепловых сетей'!G363/1000)</f>
        <v>5.0999999999999997E-2</v>
      </c>
      <c r="J363" s="102">
        <f t="shared" si="49"/>
        <v>3.5000000000000003E-2</v>
      </c>
      <c r="K363" s="109">
        <f t="shared" ca="1" si="50"/>
        <v>3.2441481996433552</v>
      </c>
      <c r="L363" s="109">
        <f t="shared" ca="1" si="51"/>
        <v>3.3779002714738209E-2</v>
      </c>
      <c r="M363" s="109">
        <f t="shared" ca="1" si="52"/>
        <v>0.96511436327823452</v>
      </c>
      <c r="N363" s="108">
        <f t="shared" si="53"/>
        <v>4.6142979691127533</v>
      </c>
      <c r="O363" s="111">
        <f t="shared" si="54"/>
        <v>0.21671769068530311</v>
      </c>
      <c r="P363" s="111">
        <f>_xlfn.MAXIFS($R$4:$R$13,$B$4:$B$13,B363)</f>
        <v>0</v>
      </c>
      <c r="Q363" s="112">
        <f t="shared" ca="1" si="55"/>
        <v>0.96678513792136134</v>
      </c>
      <c r="R363" s="112">
        <f ca="1">IF(B362=0,0,IF(B363=B362,R362+L363/O363,L363/O363+1))</f>
        <v>45.150584089259546</v>
      </c>
    </row>
    <row r="364" spans="1:18" x14ac:dyDescent="0.25">
      <c r="A364" s="102">
        <v>361</v>
      </c>
      <c r="B364" s="102" t="str">
        <f>'Участки тепловых сетей'!B364</f>
        <v>Блочная модульная котельная КМ-2,07 ВГ (п. Сатис)</v>
      </c>
      <c r="C364" s="102" t="str">
        <f>'Участки тепловых сетей'!C364</f>
        <v>ТК10</v>
      </c>
      <c r="D364" s="102" t="str">
        <f>'Участки тепловых сетей'!D364</f>
        <v xml:space="preserve">ТК11 </v>
      </c>
      <c r="E364" s="102">
        <f>IF('Участки тепловых сетей'!F364="Подземная канальная или подвальная",2,IF('Участки тепловых сетей'!F364="Подземная бесканальная",2,IF('Участки тепловых сетей'!F364="Надземная",1,0)))</f>
        <v>2</v>
      </c>
      <c r="F364" s="102">
        <f t="shared" si="48"/>
        <v>0.05</v>
      </c>
      <c r="G364" s="102">
        <f ca="1">IF(B364=0,0,(YEAR(TODAY())-'Участки тепловых сетей'!E364)*0.85)</f>
        <v>37.4</v>
      </c>
      <c r="H364" s="102">
        <f>IF(B364=0,0,'Участки тепловых сетей'!H364/1000)</f>
        <v>6.3E-2</v>
      </c>
      <c r="I364" s="108">
        <f>IF(B364=0,0,'Участки тепловых сетей'!G364/1000)</f>
        <v>5.0999999999999997E-2</v>
      </c>
      <c r="J364" s="102">
        <f t="shared" si="49"/>
        <v>6.3E-2</v>
      </c>
      <c r="K364" s="109">
        <f t="shared" ca="1" si="50"/>
        <v>3.2441481996433552</v>
      </c>
      <c r="L364" s="109">
        <f t="shared" ca="1" si="51"/>
        <v>6.0802204886528773E-2</v>
      </c>
      <c r="M364" s="109">
        <f t="shared" ca="1" si="52"/>
        <v>0.96511436327823452</v>
      </c>
      <c r="N364" s="108">
        <f t="shared" si="53"/>
        <v>4.6099897966454275</v>
      </c>
      <c r="O364" s="111">
        <f t="shared" si="54"/>
        <v>0.21692021980779103</v>
      </c>
      <c r="P364" s="111">
        <f>_xlfn.MAXIFS($R$4:$R$13,$B$4:$B$13,B364)</f>
        <v>0</v>
      </c>
      <c r="Q364" s="112">
        <f t="shared" ca="1" si="55"/>
        <v>0.94100934842056105</v>
      </c>
      <c r="R364" s="112">
        <f ca="1">IF(B363=0,0,IF(B364=B363,R363+L364/O364,L364/O364+1))</f>
        <v>45.430881633399991</v>
      </c>
    </row>
    <row r="365" spans="1:18" x14ac:dyDescent="0.25">
      <c r="A365" s="102">
        <v>362</v>
      </c>
      <c r="B365" s="102" t="str">
        <f>'Участки тепловых сетей'!B365</f>
        <v>Блочная модульная котельная КМ-2,07 ВГ (п. Сатис)</v>
      </c>
      <c r="C365" s="102" t="str">
        <f>'Участки тепловых сетей'!C365</f>
        <v>ТК9</v>
      </c>
      <c r="D365" s="102" t="str">
        <f>'Участки тепловых сетей'!D365</f>
        <v xml:space="preserve">ул. Заводская, 7 </v>
      </c>
      <c r="E365" s="102">
        <f>IF('Участки тепловых сетей'!F365="Подземная канальная или подвальная",2,IF('Участки тепловых сетей'!F365="Подземная бесканальная",2,IF('Участки тепловых сетей'!F365="Надземная",1,0)))</f>
        <v>2</v>
      </c>
      <c r="F365" s="102">
        <f t="shared" si="48"/>
        <v>0.05</v>
      </c>
      <c r="G365" s="102">
        <f ca="1">IF(B365=0,0,(YEAR(TODAY())-'Участки тепловых сетей'!E365)*0.85)</f>
        <v>33.15</v>
      </c>
      <c r="H365" s="102">
        <f>IF(B365=0,0,'Участки тепловых сетей'!H365/1000)</f>
        <v>6.2E-2</v>
      </c>
      <c r="I365" s="108">
        <f>IF(B365=0,0,'Участки тепловых сетей'!G365/1000)</f>
        <v>5.0999999999999997E-2</v>
      </c>
      <c r="J365" s="102">
        <f t="shared" si="49"/>
        <v>6.2E-2</v>
      </c>
      <c r="K365" s="109">
        <f t="shared" ca="1" si="50"/>
        <v>2.623089494497302</v>
      </c>
      <c r="L365" s="109">
        <f t="shared" ca="1" si="51"/>
        <v>2.1684681508900374E-2</v>
      </c>
      <c r="M365" s="109">
        <f t="shared" ca="1" si="52"/>
        <v>0.34975292756290927</v>
      </c>
      <c r="N365" s="108">
        <f t="shared" si="53"/>
        <v>4.6101436599478314</v>
      </c>
      <c r="O365" s="111">
        <f t="shared" si="54"/>
        <v>0.21691298010685334</v>
      </c>
      <c r="P365" s="111">
        <f>_xlfn.MAXIFS($R$4:$R$13,$B$4:$B$13,B365)</f>
        <v>0</v>
      </c>
      <c r="Q365" s="112">
        <f t="shared" ca="1" si="55"/>
        <v>0.97854874092230615</v>
      </c>
      <c r="R365" s="112">
        <f ca="1">IF(B364=0,0,IF(B365=B364,R364+L365/O365,L365/O365+1))</f>
        <v>45.530851130376234</v>
      </c>
    </row>
    <row r="366" spans="1:18" x14ac:dyDescent="0.25">
      <c r="A366" s="102">
        <v>363</v>
      </c>
      <c r="B366" s="102" t="str">
        <f>'Участки тепловых сетей'!B366</f>
        <v>Блочная модульная котельная КМ-2,07 ВГ (п. Сатис)</v>
      </c>
      <c r="C366" s="102" t="str">
        <f>'Участки тепловых сетей'!C366</f>
        <v>ТК4-гвс</v>
      </c>
      <c r="D366" s="102" t="str">
        <f>'Участки тепловых сетей'!D366</f>
        <v xml:space="preserve">ТК5-гвс </v>
      </c>
      <c r="E366" s="102">
        <f>IF('Участки тепловых сетей'!F366="Подземная канальная или подвальная",2,IF('Участки тепловых сетей'!F366="Подземная бесканальная",2,IF('Участки тепловых сетей'!F366="Надземная",1,0)))</f>
        <v>2</v>
      </c>
      <c r="F366" s="102">
        <f t="shared" si="48"/>
        <v>0.05</v>
      </c>
      <c r="G366" s="102">
        <f ca="1">IF(B366=0,0,(YEAR(TODAY())-'Участки тепловых сетей'!E366)*0.85)</f>
        <v>34</v>
      </c>
      <c r="H366" s="102">
        <f>IF(B366=0,0,'Участки тепловых сетей'!H366/1000)</f>
        <v>4.4999999999999998E-2</v>
      </c>
      <c r="I366" s="108">
        <f>IF(B366=0,0,'Участки тепловых сетей'!G366/1000)</f>
        <v>5.0999999999999997E-2</v>
      </c>
      <c r="J366" s="102">
        <f t="shared" si="49"/>
        <v>4.4999999999999998E-2</v>
      </c>
      <c r="K366" s="109">
        <f t="shared" ca="1" si="50"/>
        <v>2.7369736958636</v>
      </c>
      <c r="L366" s="109">
        <f t="shared" ca="1" si="51"/>
        <v>1.8851565306670846E-2</v>
      </c>
      <c r="M366" s="109">
        <f t="shared" ca="1" si="52"/>
        <v>0.41892367348157439</v>
      </c>
      <c r="N366" s="108">
        <f t="shared" si="53"/>
        <v>4.6127593360887085</v>
      </c>
      <c r="O366" s="111">
        <f t="shared" si="54"/>
        <v>0.21678997908612524</v>
      </c>
      <c r="P366" s="111">
        <f>_xlfn.MAXIFS($R$4:$R$13,$B$4:$B$13,B366)</f>
        <v>0</v>
      </c>
      <c r="Q366" s="112">
        <f t="shared" ca="1" si="55"/>
        <v>0.98132501411016915</v>
      </c>
      <c r="R366" s="112">
        <f ca="1">IF(B365=0,0,IF(B366=B365,R365+L366/O366,L366/O366+1))</f>
        <v>45.617808864244466</v>
      </c>
    </row>
    <row r="367" spans="1:18" x14ac:dyDescent="0.25">
      <c r="A367" s="102">
        <v>364</v>
      </c>
      <c r="B367" s="102" t="str">
        <f>'Участки тепловых сетей'!B367</f>
        <v>Блочная модульная котельная КМ-2,07 ВГ (п. Сатис)</v>
      </c>
      <c r="C367" s="102" t="str">
        <f>'Участки тепловых сетей'!C367</f>
        <v>ТК5-гвс</v>
      </c>
      <c r="D367" s="102" t="str">
        <f>'Участки тепловых сетей'!D367</f>
        <v xml:space="preserve">ул. Заводская, 13 </v>
      </c>
      <c r="E367" s="102">
        <f>IF('Участки тепловых сетей'!F367="Подземная канальная или подвальная",2,IF('Участки тепловых сетей'!F367="Подземная бесканальная",2,IF('Участки тепловых сетей'!F367="Надземная",1,0)))</f>
        <v>2</v>
      </c>
      <c r="F367" s="102">
        <f t="shared" si="48"/>
        <v>0.05</v>
      </c>
      <c r="G367" s="102">
        <f ca="1">IF(B367=0,0,(YEAR(TODAY())-'Участки тепловых сетей'!E367)*0.85)</f>
        <v>34</v>
      </c>
      <c r="H367" s="102">
        <f>IF(B367=0,0,'Участки тепловых сетей'!H367/1000)</f>
        <v>0.08</v>
      </c>
      <c r="I367" s="108">
        <f>IF(B367=0,0,'Участки тепловых сетей'!G367/1000)</f>
        <v>5.0999999999999997E-2</v>
      </c>
      <c r="J367" s="102">
        <f t="shared" si="49"/>
        <v>0.08</v>
      </c>
      <c r="K367" s="109">
        <f t="shared" ca="1" si="50"/>
        <v>2.7369736958636</v>
      </c>
      <c r="L367" s="109">
        <f t="shared" ca="1" si="51"/>
        <v>3.3513893878525949E-2</v>
      </c>
      <c r="M367" s="109">
        <f t="shared" ca="1" si="52"/>
        <v>0.41892367348157439</v>
      </c>
      <c r="N367" s="108">
        <f t="shared" si="53"/>
        <v>4.6073741205045504</v>
      </c>
      <c r="O367" s="111">
        <f t="shared" si="54"/>
        <v>0.21704336870531596</v>
      </c>
      <c r="P367" s="111">
        <f>_xlfn.MAXIFS($R$4:$R$13,$B$4:$B$13,B367)</f>
        <v>0</v>
      </c>
      <c r="Q367" s="112">
        <f t="shared" ca="1" si="55"/>
        <v>0.96704147518127792</v>
      </c>
      <c r="R367" s="112">
        <f ca="1">IF(B366=0,0,IF(B367=B366,R366+L367/O367,L367/O367+1))</f>
        <v>45.772219911577722</v>
      </c>
    </row>
    <row r="368" spans="1:18" x14ac:dyDescent="0.25">
      <c r="A368" s="102">
        <v>365</v>
      </c>
      <c r="B368" s="102" t="str">
        <f>'Участки тепловых сетей'!B368</f>
        <v>Блочная модульная котельная КМ-2,07 ВГ (п. Сатис)</v>
      </c>
      <c r="C368" s="102" t="str">
        <f>'Участки тепловых сетей'!C368</f>
        <v>УТ3</v>
      </c>
      <c r="D368" s="102" t="str">
        <f>'Участки тепловых сетей'!D368</f>
        <v xml:space="preserve">УТ3.1 </v>
      </c>
      <c r="E368" s="102">
        <f>IF('Участки тепловых сетей'!F368="Подземная канальная или подвальная",2,IF('Участки тепловых сетей'!F368="Подземная бесканальная",2,IF('Участки тепловых сетей'!F368="Надземная",1,0)))</f>
        <v>1</v>
      </c>
      <c r="F368" s="102">
        <f t="shared" si="48"/>
        <v>0.05</v>
      </c>
      <c r="G368" s="102">
        <f ca="1">IF(B368=0,0,(YEAR(TODAY())-'Участки тепловых сетей'!E368)*0.85)</f>
        <v>33.15</v>
      </c>
      <c r="H368" s="102">
        <f>IF(B368=0,0,'Участки тепловых сетей'!H368/1000)</f>
        <v>0.02</v>
      </c>
      <c r="I368" s="108">
        <f>IF(B368=0,0,'Участки тепловых сетей'!G368/1000)</f>
        <v>2.7E-2</v>
      </c>
      <c r="J368" s="102">
        <f t="shared" si="49"/>
        <v>0.02</v>
      </c>
      <c r="K368" s="109">
        <f t="shared" ca="1" si="50"/>
        <v>2.623089494497302</v>
      </c>
      <c r="L368" s="109">
        <f t="shared" ca="1" si="51"/>
        <v>6.9950585512581851E-3</v>
      </c>
      <c r="M368" s="109">
        <f t="shared" ca="1" si="52"/>
        <v>0.34975292756290927</v>
      </c>
      <c r="N368" s="108">
        <f t="shared" si="53"/>
        <v>3.705583107321035</v>
      </c>
      <c r="O368" s="111">
        <f t="shared" si="54"/>
        <v>0.26986306096450058</v>
      </c>
      <c r="P368" s="111">
        <f>_xlfn.MAXIFS($R$4:$R$13,$B$4:$B$13,B368)</f>
        <v>0</v>
      </c>
      <c r="Q368" s="112">
        <f t="shared" ca="1" si="55"/>
        <v>0.99302934992474301</v>
      </c>
      <c r="R368" s="112">
        <f ca="1">IF(B367=0,0,IF(B368=B367,R367+L368/O368,L368/O368+1))</f>
        <v>45.798140682379987</v>
      </c>
    </row>
    <row r="369" spans="1:18" x14ac:dyDescent="0.25">
      <c r="A369" s="102">
        <v>366</v>
      </c>
      <c r="B369" s="102" t="str">
        <f>'Участки тепловых сетей'!B369</f>
        <v>Блочная модульная котельная КМ-2,07 ВГ (п. Сатис)</v>
      </c>
      <c r="C369" s="102" t="str">
        <f>'Участки тепловых сетей'!C369</f>
        <v>ТК11</v>
      </c>
      <c r="D369" s="102" t="str">
        <f>'Участки тепловых сетей'!D369</f>
        <v xml:space="preserve">ул. Заводская, 4 </v>
      </c>
      <c r="E369" s="102">
        <f>IF('Участки тепловых сетей'!F369="Подземная канальная или подвальная",2,IF('Участки тепловых сетей'!F369="Подземная бесканальная",2,IF('Участки тепловых сетей'!F369="Надземная",1,0)))</f>
        <v>1</v>
      </c>
      <c r="F369" s="102">
        <f t="shared" si="48"/>
        <v>0.05</v>
      </c>
      <c r="G369" s="102">
        <f ca="1">IF(B369=0,0,(YEAR(TODAY())-'Участки тепловых сетей'!E369)*0.85)</f>
        <v>37.4</v>
      </c>
      <c r="H369" s="102">
        <f>IF(B369=0,0,'Участки тепловых сетей'!H369/1000)</f>
        <v>1.4999999999999999E-2</v>
      </c>
      <c r="I369" s="108">
        <f>IF(B369=0,0,'Участки тепловых сетей'!G369/1000)</f>
        <v>2.7E-2</v>
      </c>
      <c r="J369" s="102">
        <f t="shared" si="49"/>
        <v>1.4999999999999999E-2</v>
      </c>
      <c r="K369" s="109">
        <f t="shared" ca="1" si="50"/>
        <v>3.2441481996433552</v>
      </c>
      <c r="L369" s="109">
        <f t="shared" ca="1" si="51"/>
        <v>1.4476715449173517E-2</v>
      </c>
      <c r="M369" s="109">
        <f t="shared" ca="1" si="52"/>
        <v>0.96511436327823452</v>
      </c>
      <c r="N369" s="108">
        <f t="shared" si="53"/>
        <v>3.7059417461927628</v>
      </c>
      <c r="O369" s="111">
        <f t="shared" si="54"/>
        <v>0.26983694523189233</v>
      </c>
      <c r="P369" s="111">
        <f>_xlfn.MAXIFS($R$4:$R$13,$B$4:$B$13,B369)</f>
        <v>0</v>
      </c>
      <c r="Q369" s="112">
        <f t="shared" ca="1" si="55"/>
        <v>0.98562756836040688</v>
      </c>
      <c r="R369" s="112">
        <f ca="1">IF(B368=0,0,IF(B369=B368,R368+L369/O369,L369/O369+1))</f>
        <v>45.851790546510834</v>
      </c>
    </row>
    <row r="370" spans="1:18" x14ac:dyDescent="0.25">
      <c r="A370" s="102">
        <v>367</v>
      </c>
      <c r="B370" s="102" t="str">
        <f>'Участки тепловых сетей'!B370</f>
        <v>Блочная модульная котельная КМ-2,07 ВГ (п. Сатис)</v>
      </c>
      <c r="C370" s="102" t="str">
        <f>'Участки тепловых сетей'!C370</f>
        <v>ТК6</v>
      </c>
      <c r="D370" s="102" t="str">
        <f>'Участки тепловых сетей'!D370</f>
        <v xml:space="preserve">ул. Заводская, 32 </v>
      </c>
      <c r="E370" s="102">
        <f>IF('Участки тепловых сетей'!F370="Подземная канальная или подвальная",2,IF('Участки тепловых сетей'!F370="Подземная бесканальная",2,IF('Участки тепловых сетей'!F370="Надземная",1,0)))</f>
        <v>2</v>
      </c>
      <c r="F370" s="102">
        <f t="shared" si="48"/>
        <v>0.05</v>
      </c>
      <c r="G370" s="102">
        <f ca="1">IF(B370=0,0,(YEAR(TODAY())-'Участки тепловых сетей'!E370)*0.85)</f>
        <v>33.15</v>
      </c>
      <c r="H370" s="102">
        <f>IF(B370=0,0,'Участки тепловых сетей'!H370/1000)</f>
        <v>6.0000000000000001E-3</v>
      </c>
      <c r="I370" s="108">
        <f>IF(B370=0,0,'Участки тепловых сетей'!G370/1000)</f>
        <v>2.7E-2</v>
      </c>
      <c r="J370" s="102">
        <f t="shared" si="49"/>
        <v>6.0000000000000001E-3</v>
      </c>
      <c r="K370" s="109">
        <f t="shared" ca="1" si="50"/>
        <v>2.623089494497302</v>
      </c>
      <c r="L370" s="109">
        <f t="shared" ca="1" si="51"/>
        <v>2.0985175653774556E-3</v>
      </c>
      <c r="M370" s="109">
        <f t="shared" ca="1" si="52"/>
        <v>0.34975292756290927</v>
      </c>
      <c r="N370" s="108">
        <f t="shared" si="53"/>
        <v>3.7065872961618731</v>
      </c>
      <c r="O370" s="111">
        <f t="shared" si="54"/>
        <v>0.26978994964869385</v>
      </c>
      <c r="P370" s="111">
        <f>_xlfn.MAXIFS($R$4:$R$13,$B$4:$B$13,B370)</f>
        <v>0</v>
      </c>
      <c r="Q370" s="112">
        <f t="shared" ca="1" si="55"/>
        <v>0.99790368278318287</v>
      </c>
      <c r="R370" s="112">
        <f ca="1">IF(B369=0,0,IF(B370=B369,R369+L370/O370,L370/O370+1))</f>
        <v>45.859568885059431</v>
      </c>
    </row>
    <row r="371" spans="1:18" x14ac:dyDescent="0.25">
      <c r="A371" s="102">
        <v>368</v>
      </c>
      <c r="B371" s="102" t="str">
        <f>'Участки тепловых сетей'!B371</f>
        <v>Блочная модульная котельная КМ-2,07 ВГ (п. Сатис)</v>
      </c>
      <c r="C371" s="102" t="str">
        <f>'Участки тепловых сетей'!C371</f>
        <v>УТ11</v>
      </c>
      <c r="D371" s="102" t="str">
        <f>'Участки тепловых сетей'!D371</f>
        <v xml:space="preserve">ул. Заводская, 35г </v>
      </c>
      <c r="E371" s="102">
        <f>IF('Участки тепловых сетей'!F371="Подземная канальная или подвальная",2,IF('Участки тепловых сетей'!F371="Подземная бесканальная",2,IF('Участки тепловых сетей'!F371="Надземная",1,0)))</f>
        <v>2</v>
      </c>
      <c r="F371" s="102">
        <f t="shared" si="48"/>
        <v>0.05</v>
      </c>
      <c r="G371" s="102">
        <f ca="1">IF(B371=0,0,(YEAR(TODAY())-'Участки тепловых сетей'!E371)*0.85)</f>
        <v>3.4</v>
      </c>
      <c r="H371" s="102">
        <f>IF(B371=0,0,'Участки тепловых сетей'!H371/1000)</f>
        <v>4.1000000000000002E-2</v>
      </c>
      <c r="I371" s="108">
        <f>IF(B371=0,0,'Участки тепловых сетей'!G371/1000)</f>
        <v>2.7E-2</v>
      </c>
      <c r="J371" s="102">
        <f t="shared" si="49"/>
        <v>4.1000000000000002E-2</v>
      </c>
      <c r="K371" s="109">
        <f t="shared" ca="1" si="50"/>
        <v>1</v>
      </c>
      <c r="L371" s="109">
        <f t="shared" ca="1" si="51"/>
        <v>2.0500000000000002E-3</v>
      </c>
      <c r="M371" s="109">
        <f t="shared" ca="1" si="52"/>
        <v>0.05</v>
      </c>
      <c r="N371" s="108">
        <f t="shared" si="53"/>
        <v>3.7040768240597783</v>
      </c>
      <c r="O371" s="111">
        <f t="shared" si="54"/>
        <v>0.26997280226600978</v>
      </c>
      <c r="P371" s="111">
        <f>_xlfn.MAXIFS($R$4:$R$13,$B$4:$B$13,B371)</f>
        <v>0</v>
      </c>
      <c r="Q371" s="112">
        <f t="shared" ca="1" si="55"/>
        <v>0.99795209981488142</v>
      </c>
      <c r="R371" s="112">
        <f ca="1">IF(B370=0,0,IF(B371=B370,R370+L371/O371,L371/O371+1))</f>
        <v>45.867162242548751</v>
      </c>
    </row>
    <row r="372" spans="1:18" x14ac:dyDescent="0.25">
      <c r="A372" s="102">
        <v>369</v>
      </c>
      <c r="B372" s="102" t="str">
        <f>'Участки тепловых сетей'!B372</f>
        <v>Блочная модульная котельная КМ-2,07 ВГ (п. Сатис)</v>
      </c>
      <c r="C372" s="102" t="str">
        <f>'Участки тепловых сетей'!C372</f>
        <v>УТ1</v>
      </c>
      <c r="D372" s="102" t="str">
        <f>'Участки тепловых сетей'!D372</f>
        <v xml:space="preserve">ул. Заводская, 30 </v>
      </c>
      <c r="E372" s="102">
        <f>IF('Участки тепловых сетей'!F372="Подземная канальная или подвальная",2,IF('Участки тепловых сетей'!F372="Подземная бесканальная",2,IF('Участки тепловых сетей'!F372="Надземная",1,0)))</f>
        <v>2</v>
      </c>
      <c r="F372" s="102">
        <f t="shared" si="48"/>
        <v>0.05</v>
      </c>
      <c r="G372" s="102">
        <f ca="1">IF(B372=0,0,(YEAR(TODAY())-'Участки тепловых сетей'!E372)*0.85)</f>
        <v>33.15</v>
      </c>
      <c r="H372" s="102">
        <f>IF(B372=0,0,'Участки тепловых сетей'!H372/1000)</f>
        <v>1.4999999999999999E-2</v>
      </c>
      <c r="I372" s="108">
        <f>IF(B372=0,0,'Участки тепловых сетей'!G372/1000)</f>
        <v>2.7E-2</v>
      </c>
      <c r="J372" s="102">
        <f t="shared" si="49"/>
        <v>1.4999999999999999E-2</v>
      </c>
      <c r="K372" s="109">
        <f t="shared" ca="1" si="50"/>
        <v>2.623089494497302</v>
      </c>
      <c r="L372" s="109">
        <f t="shared" ca="1" si="51"/>
        <v>5.2462939134436384E-3</v>
      </c>
      <c r="M372" s="109">
        <f t="shared" ca="1" si="52"/>
        <v>0.34975292756290927</v>
      </c>
      <c r="N372" s="108">
        <f t="shared" si="53"/>
        <v>3.7059417461927628</v>
      </c>
      <c r="O372" s="111">
        <f t="shared" si="54"/>
        <v>0.26983694523189233</v>
      </c>
      <c r="P372" s="111">
        <f>_xlfn.MAXIFS($R$4:$R$13,$B$4:$B$13,B372)</f>
        <v>0</v>
      </c>
      <c r="Q372" s="112">
        <f t="shared" ca="1" si="55"/>
        <v>0.9947674438518519</v>
      </c>
      <c r="R372" s="112">
        <f ca="1">IF(B371=0,0,IF(B372=B371,R371+L372/O372,L372/O372+1))</f>
        <v>45.886604702175376</v>
      </c>
    </row>
    <row r="373" spans="1:18" x14ac:dyDescent="0.25">
      <c r="A373" s="102">
        <v>370</v>
      </c>
      <c r="B373" s="102" t="str">
        <f>'Участки тепловых сетей'!B373</f>
        <v>Блочная модульная котельная КМ-2,07 ВГ (п. Сатис)</v>
      </c>
      <c r="C373" s="102" t="str">
        <f>'Участки тепловых сетей'!C373</f>
        <v>УТ1</v>
      </c>
      <c r="D373" s="102" t="str">
        <f>'Участки тепловых сетей'!D373</f>
        <v xml:space="preserve">ул. Заводская, 24 </v>
      </c>
      <c r="E373" s="102">
        <f>IF('Участки тепловых сетей'!F373="Подземная канальная или подвальная",2,IF('Участки тепловых сетей'!F373="Подземная бесканальная",2,IF('Участки тепловых сетей'!F373="Надземная",1,0)))</f>
        <v>2</v>
      </c>
      <c r="F373" s="102">
        <f t="shared" si="48"/>
        <v>0.05</v>
      </c>
      <c r="G373" s="102">
        <f ca="1">IF(B373=0,0,(YEAR(TODAY())-'Участки тепловых сетей'!E373)*0.85)</f>
        <v>33.15</v>
      </c>
      <c r="H373" s="102">
        <f>IF(B373=0,0,'Участки тепловых сетей'!H373/1000)</f>
        <v>1.2E-2</v>
      </c>
      <c r="I373" s="108">
        <f>IF(B373=0,0,'Участки тепловых сетей'!G373/1000)</f>
        <v>2.7E-2</v>
      </c>
      <c r="J373" s="102">
        <f t="shared" si="49"/>
        <v>1.2E-2</v>
      </c>
      <c r="K373" s="109">
        <f t="shared" ca="1" si="50"/>
        <v>2.623089494497302</v>
      </c>
      <c r="L373" s="109">
        <f t="shared" ca="1" si="51"/>
        <v>4.1970351307549112E-3</v>
      </c>
      <c r="M373" s="109">
        <f t="shared" ca="1" si="52"/>
        <v>0.34975292756290927</v>
      </c>
      <c r="N373" s="108">
        <f t="shared" si="53"/>
        <v>3.7061569295157999</v>
      </c>
      <c r="O373" s="111">
        <f t="shared" si="54"/>
        <v>0.26982127821841789</v>
      </c>
      <c r="P373" s="111">
        <f>_xlfn.MAXIFS($R$4:$R$13,$B$4:$B$13,B373)</f>
        <v>0</v>
      </c>
      <c r="Q373" s="112">
        <f t="shared" ca="1" si="55"/>
        <v>0.99581176011223915</v>
      </c>
      <c r="R373" s="112">
        <f ca="1">IF(B372=0,0,IF(B373=B372,R372+L373/O373,L373/O373+1))</f>
        <v>45.902159573008646</v>
      </c>
    </row>
    <row r="374" spans="1:18" x14ac:dyDescent="0.25">
      <c r="A374" s="102">
        <v>371</v>
      </c>
      <c r="B374" s="102" t="str">
        <f>'Участки тепловых сетей'!B374</f>
        <v>Блочная модульная котельная КМ-2,07 ВГ (п. Сатис)</v>
      </c>
      <c r="C374" s="102" t="str">
        <f>'Участки тепловых сетей'!C374</f>
        <v>УТ2</v>
      </c>
      <c r="D374" s="102" t="str">
        <f>'Участки тепловых сетей'!D374</f>
        <v xml:space="preserve">ул. Заводская, 23 </v>
      </c>
      <c r="E374" s="102">
        <f>IF('Участки тепловых сетей'!F374="Подземная канальная или подвальная",2,IF('Участки тепловых сетей'!F374="Подземная бесканальная",2,IF('Участки тепловых сетей'!F374="Надземная",1,0)))</f>
        <v>2</v>
      </c>
      <c r="F374" s="102">
        <f t="shared" si="48"/>
        <v>0.05</v>
      </c>
      <c r="G374" s="102">
        <f ca="1">IF(B374=0,0,(YEAR(TODAY())-'Участки тепловых сетей'!E374)*0.85)</f>
        <v>33.15</v>
      </c>
      <c r="H374" s="102">
        <f>IF(B374=0,0,'Участки тепловых сетей'!H374/1000)</f>
        <v>2.5999999999999999E-2</v>
      </c>
      <c r="I374" s="108">
        <f>IF(B374=0,0,'Участки тепловых сетей'!G374/1000)</f>
        <v>2.7E-2</v>
      </c>
      <c r="J374" s="102">
        <f t="shared" si="49"/>
        <v>2.5999999999999999E-2</v>
      </c>
      <c r="K374" s="109">
        <f t="shared" ca="1" si="50"/>
        <v>2.623089494497302</v>
      </c>
      <c r="L374" s="109">
        <f t="shared" ca="1" si="51"/>
        <v>9.0935761166356412E-3</v>
      </c>
      <c r="M374" s="109">
        <f t="shared" ca="1" si="52"/>
        <v>0.34975292756290927</v>
      </c>
      <c r="N374" s="108">
        <f t="shared" si="53"/>
        <v>3.7051527406749614</v>
      </c>
      <c r="O374" s="111">
        <f t="shared" si="54"/>
        <v>0.26989440651718766</v>
      </c>
      <c r="P374" s="111">
        <f>_xlfn.MAXIFS($R$4:$R$13,$B$4:$B$13,B374)</f>
        <v>0</v>
      </c>
      <c r="Q374" s="112">
        <f t="shared" ca="1" si="55"/>
        <v>0.990947645401691</v>
      </c>
      <c r="R374" s="112">
        <f ca="1">IF(B373=0,0,IF(B374=B373,R373+L374/O374,L374/O374+1))</f>
        <v>45.935852661479736</v>
      </c>
    </row>
    <row r="375" spans="1:18" x14ac:dyDescent="0.25">
      <c r="A375" s="102">
        <v>372</v>
      </c>
      <c r="B375" s="102" t="str">
        <f>'Участки тепловых сетей'!B375</f>
        <v>Блочная модульная котельная КМ-2,07 ВГ (п. Сатис)</v>
      </c>
      <c r="C375" s="102" t="str">
        <f>'Участки тепловых сетей'!C375</f>
        <v>УТ3.1</v>
      </c>
      <c r="D375" s="102" t="str">
        <f>'Участки тепловых сетей'!D375</f>
        <v xml:space="preserve">ул. Заводская, 29 </v>
      </c>
      <c r="E375" s="102">
        <f>IF('Участки тепловых сетей'!F375="Подземная канальная или подвальная",2,IF('Участки тепловых сетей'!F375="Подземная бесканальная",2,IF('Участки тепловых сетей'!F375="Надземная",1,0)))</f>
        <v>2</v>
      </c>
      <c r="F375" s="102">
        <f t="shared" si="48"/>
        <v>0.05</v>
      </c>
      <c r="G375" s="102">
        <f ca="1">IF(B375=0,0,(YEAR(TODAY())-'Участки тепловых сетей'!E375)*0.85)</f>
        <v>33.15</v>
      </c>
      <c r="H375" s="102">
        <f>IF(B375=0,0,'Участки тепловых сетей'!H375/1000)</f>
        <v>6.0000000000000001E-3</v>
      </c>
      <c r="I375" s="108">
        <f>IF(B375=0,0,'Участки тепловых сетей'!G375/1000)</f>
        <v>2.7E-2</v>
      </c>
      <c r="J375" s="102">
        <f t="shared" si="49"/>
        <v>6.0000000000000001E-3</v>
      </c>
      <c r="K375" s="109">
        <f t="shared" ca="1" si="50"/>
        <v>2.623089494497302</v>
      </c>
      <c r="L375" s="109">
        <f t="shared" ca="1" si="51"/>
        <v>2.0985175653774556E-3</v>
      </c>
      <c r="M375" s="109">
        <f t="shared" ca="1" si="52"/>
        <v>0.34975292756290927</v>
      </c>
      <c r="N375" s="108">
        <f t="shared" si="53"/>
        <v>3.7065872961618731</v>
      </c>
      <c r="O375" s="111">
        <f t="shared" si="54"/>
        <v>0.26978994964869385</v>
      </c>
      <c r="P375" s="111">
        <f>_xlfn.MAXIFS($R$4:$R$13,$B$4:$B$13,B375)</f>
        <v>0</v>
      </c>
      <c r="Q375" s="112">
        <f t="shared" ca="1" si="55"/>
        <v>0.99790368278318287</v>
      </c>
      <c r="R375" s="112">
        <f ca="1">IF(B374=0,0,IF(B375=B374,R374+L375/O375,L375/O375+1))</f>
        <v>45.943631000028333</v>
      </c>
    </row>
    <row r="376" spans="1:18" x14ac:dyDescent="0.25">
      <c r="A376" s="102">
        <v>373</v>
      </c>
      <c r="B376" s="102" t="str">
        <f>'Участки тепловых сетей'!B376</f>
        <v>Блочная модульная котельная КМ-2,07 ВГ (п. Сатис)</v>
      </c>
      <c r="C376" s="102" t="str">
        <f>'Участки тепловых сетей'!C376</f>
        <v>УТ4</v>
      </c>
      <c r="D376" s="102" t="str">
        <f>'Участки тепловых сетей'!D376</f>
        <v xml:space="preserve">ул. Заводская, 22 </v>
      </c>
      <c r="E376" s="102">
        <f>IF('Участки тепловых сетей'!F376="Подземная канальная или подвальная",2,IF('Участки тепловых сетей'!F376="Подземная бесканальная",2,IF('Участки тепловых сетей'!F376="Надземная",1,0)))</f>
        <v>2</v>
      </c>
      <c r="F376" s="102">
        <f t="shared" si="48"/>
        <v>0.05</v>
      </c>
      <c r="G376" s="102">
        <f ca="1">IF(B376=0,0,(YEAR(TODAY())-'Участки тепловых сетей'!E376)*0.85)</f>
        <v>33.15</v>
      </c>
      <c r="H376" s="102">
        <f>IF(B376=0,0,'Участки тепловых сетей'!H376/1000)</f>
        <v>2.4E-2</v>
      </c>
      <c r="I376" s="108">
        <f>IF(B376=0,0,'Участки тепловых сетей'!G376/1000)</f>
        <v>2.7E-2</v>
      </c>
      <c r="J376" s="102">
        <f t="shared" si="49"/>
        <v>2.4E-2</v>
      </c>
      <c r="K376" s="109">
        <f t="shared" ca="1" si="50"/>
        <v>2.623089494497302</v>
      </c>
      <c r="L376" s="109">
        <f t="shared" ca="1" si="51"/>
        <v>8.3940702615098225E-3</v>
      </c>
      <c r="M376" s="109">
        <f t="shared" ca="1" si="52"/>
        <v>0.34975292756290927</v>
      </c>
      <c r="N376" s="108">
        <f t="shared" si="53"/>
        <v>3.705296196223653</v>
      </c>
      <c r="O376" s="111">
        <f t="shared" si="54"/>
        <v>0.26988395719056829</v>
      </c>
      <c r="P376" s="111">
        <f>_xlfn.MAXIFS($R$4:$R$13,$B$4:$B$13,B376)</f>
        <v>0</v>
      </c>
      <c r="Q376" s="112">
        <f t="shared" ca="1" si="55"/>
        <v>0.99164106157783571</v>
      </c>
      <c r="R376" s="112">
        <f ca="1">IF(B375=0,0,IF(B376=B375,R375+L376/O376,L376/O376+1))</f>
        <v>45.974733516639141</v>
      </c>
    </row>
    <row r="377" spans="1:18" x14ac:dyDescent="0.25">
      <c r="A377" s="102">
        <v>374</v>
      </c>
      <c r="B377" s="102" t="str">
        <f>'Участки тепловых сетей'!B377</f>
        <v>Блочная модульная котельная КМ-2,07 ВГ (п. Сатис)</v>
      </c>
      <c r="C377" s="102" t="str">
        <f>'Участки тепловых сетей'!C377</f>
        <v>УТ5</v>
      </c>
      <c r="D377" s="102" t="str">
        <f>'Участки тепловых сетей'!D377</f>
        <v xml:space="preserve">ул. Заводская, 18 </v>
      </c>
      <c r="E377" s="102">
        <f>IF('Участки тепловых сетей'!F377="Подземная канальная или подвальная",2,IF('Участки тепловых сетей'!F377="Подземная бесканальная",2,IF('Участки тепловых сетей'!F377="Надземная",1,0)))</f>
        <v>2</v>
      </c>
      <c r="F377" s="102">
        <f t="shared" si="48"/>
        <v>0.05</v>
      </c>
      <c r="G377" s="102">
        <f ca="1">IF(B377=0,0,(YEAR(TODAY())-'Участки тепловых сетей'!E377)*0.85)</f>
        <v>33.15</v>
      </c>
      <c r="H377" s="102">
        <f>IF(B377=0,0,'Участки тепловых сетей'!H377/1000)</f>
        <v>1.2999999999999999E-2</v>
      </c>
      <c r="I377" s="108">
        <f>IF(B377=0,0,'Участки тепловых сетей'!G377/1000)</f>
        <v>2.7E-2</v>
      </c>
      <c r="J377" s="102">
        <f t="shared" si="49"/>
        <v>1.2999999999999999E-2</v>
      </c>
      <c r="K377" s="109">
        <f t="shared" ca="1" si="50"/>
        <v>2.623089494497302</v>
      </c>
      <c r="L377" s="109">
        <f t="shared" ca="1" si="51"/>
        <v>4.5467880583178206E-3</v>
      </c>
      <c r="M377" s="109">
        <f t="shared" ca="1" si="52"/>
        <v>0.34975292756290927</v>
      </c>
      <c r="N377" s="108">
        <f t="shared" si="53"/>
        <v>3.7060852017414541</v>
      </c>
      <c r="O377" s="111">
        <f t="shared" si="54"/>
        <v>0.26982650035409589</v>
      </c>
      <c r="P377" s="111">
        <f>_xlfn.MAXIFS($R$4:$R$13,$B$4:$B$13,B377)</f>
        <v>0</v>
      </c>
      <c r="Q377" s="112">
        <f t="shared" ca="1" si="55"/>
        <v>0.99546353293412559</v>
      </c>
      <c r="R377" s="112">
        <f ca="1">IF(B376=0,0,IF(B377=B376,R376+L377/O377,L377/O377+1))</f>
        <v>45.991584300577529</v>
      </c>
    </row>
    <row r="378" spans="1:18" x14ac:dyDescent="0.25">
      <c r="A378" s="102">
        <v>375</v>
      </c>
      <c r="B378" s="102" t="str">
        <f>'Участки тепловых сетей'!B378</f>
        <v>Блочная модульная котельная КМ-2,07 ВГ (п. Сатис)</v>
      </c>
      <c r="C378" s="102" t="str">
        <f>'Участки тепловых сетей'!C378</f>
        <v>УТ6</v>
      </c>
      <c r="D378" s="102" t="str">
        <f>'Участки тепловых сетей'!D378</f>
        <v xml:space="preserve">ул. Заводская, 21 </v>
      </c>
      <c r="E378" s="102">
        <f>IF('Участки тепловых сетей'!F378="Подземная канальная или подвальная",2,IF('Участки тепловых сетей'!F378="Подземная бесканальная",2,IF('Участки тепловых сетей'!F378="Надземная",1,0)))</f>
        <v>2</v>
      </c>
      <c r="F378" s="102">
        <f t="shared" si="48"/>
        <v>0.05</v>
      </c>
      <c r="G378" s="102">
        <f ca="1">IF(B378=0,0,(YEAR(TODAY())-'Участки тепловых сетей'!E378)*0.85)</f>
        <v>33.15</v>
      </c>
      <c r="H378" s="102">
        <f>IF(B378=0,0,'Участки тепловых сетей'!H378/1000)</f>
        <v>2.5000000000000001E-2</v>
      </c>
      <c r="I378" s="108">
        <f>IF(B378=0,0,'Участки тепловых сетей'!G378/1000)</f>
        <v>2.7E-2</v>
      </c>
      <c r="J378" s="102">
        <f t="shared" si="49"/>
        <v>2.5000000000000001E-2</v>
      </c>
      <c r="K378" s="109">
        <f t="shared" ca="1" si="50"/>
        <v>2.623089494497302</v>
      </c>
      <c r="L378" s="109">
        <f t="shared" ca="1" si="51"/>
        <v>8.7438231890727327E-3</v>
      </c>
      <c r="M378" s="109">
        <f t="shared" ca="1" si="52"/>
        <v>0.34975292756290927</v>
      </c>
      <c r="N378" s="108">
        <f t="shared" si="53"/>
        <v>3.7052244684493072</v>
      </c>
      <c r="O378" s="111">
        <f t="shared" si="54"/>
        <v>0.26988918175273607</v>
      </c>
      <c r="P378" s="111">
        <f>_xlfn.MAXIFS($R$4:$R$13,$B$4:$B$13,B378)</f>
        <v>0</v>
      </c>
      <c r="Q378" s="112">
        <f t="shared" ca="1" si="55"/>
        <v>0.99129429285867965</v>
      </c>
      <c r="R378" s="112">
        <f ca="1">IF(B377=0,0,IF(B378=B377,R377+L378/O378,L378/O378+1))</f>
        <v>46.023982128205475</v>
      </c>
    </row>
    <row r="379" spans="1:18" x14ac:dyDescent="0.25">
      <c r="A379" s="102">
        <v>376</v>
      </c>
      <c r="B379" s="102" t="str">
        <f>'Участки тепловых сетей'!B379</f>
        <v>Блочная модульная котельная КМ-2,07 ВГ (п. Сатис)</v>
      </c>
      <c r="C379" s="102" t="str">
        <f>'Участки тепловых сетей'!C379</f>
        <v>УТ7</v>
      </c>
      <c r="D379" s="102" t="str">
        <f>'Участки тепловых сетей'!D379</f>
        <v xml:space="preserve">ул. Заводская, 26 </v>
      </c>
      <c r="E379" s="102">
        <f>IF('Участки тепловых сетей'!F379="Подземная канальная или подвальная",2,IF('Участки тепловых сетей'!F379="Подземная бесканальная",2,IF('Участки тепловых сетей'!F379="Надземная",1,0)))</f>
        <v>2</v>
      </c>
      <c r="F379" s="102">
        <f t="shared" si="48"/>
        <v>0.05</v>
      </c>
      <c r="G379" s="102">
        <f ca="1">IF(B379=0,0,(YEAR(TODAY())-'Участки тепловых сетей'!E379)*0.85)</f>
        <v>33.15</v>
      </c>
      <c r="H379" s="102">
        <f>IF(B379=0,0,'Участки тепловых сетей'!H379/1000)</f>
        <v>1.4999999999999999E-2</v>
      </c>
      <c r="I379" s="108">
        <f>IF(B379=0,0,'Участки тепловых сетей'!G379/1000)</f>
        <v>2.7E-2</v>
      </c>
      <c r="J379" s="102">
        <f t="shared" si="49"/>
        <v>1.4999999999999999E-2</v>
      </c>
      <c r="K379" s="109">
        <f t="shared" ca="1" si="50"/>
        <v>2.623089494497302</v>
      </c>
      <c r="L379" s="109">
        <f t="shared" ca="1" si="51"/>
        <v>5.2462939134436384E-3</v>
      </c>
      <c r="M379" s="109">
        <f t="shared" ca="1" si="52"/>
        <v>0.34975292756290927</v>
      </c>
      <c r="N379" s="108">
        <f t="shared" si="53"/>
        <v>3.7059417461927628</v>
      </c>
      <c r="O379" s="111">
        <f t="shared" si="54"/>
        <v>0.26983694523189233</v>
      </c>
      <c r="P379" s="111">
        <f>_xlfn.MAXIFS($R$4:$R$13,$B$4:$B$13,B379)</f>
        <v>0</v>
      </c>
      <c r="Q379" s="112">
        <f t="shared" ca="1" si="55"/>
        <v>0.9947674438518519</v>
      </c>
      <c r="R379" s="112">
        <f ca="1">IF(B378=0,0,IF(B379=B378,R378+L379/O379,L379/O379+1))</f>
        <v>46.043424587832099</v>
      </c>
    </row>
    <row r="380" spans="1:18" x14ac:dyDescent="0.25">
      <c r="A380" s="102">
        <v>377</v>
      </c>
      <c r="B380" s="102" t="str">
        <f>'Участки тепловых сетей'!B380</f>
        <v>Блочная модульная котельная КМ-2,07 ВГ (п. Сатис)</v>
      </c>
      <c r="C380" s="102" t="str">
        <f>'Участки тепловых сетей'!C380</f>
        <v>УТ8</v>
      </c>
      <c r="D380" s="102" t="str">
        <f>'Участки тепловых сетей'!D380</f>
        <v xml:space="preserve">ул. Заводская, 20 </v>
      </c>
      <c r="E380" s="102">
        <f>IF('Участки тепловых сетей'!F380="Подземная канальная или подвальная",2,IF('Участки тепловых сетей'!F380="Подземная бесканальная",2,IF('Участки тепловых сетей'!F380="Надземная",1,0)))</f>
        <v>2</v>
      </c>
      <c r="F380" s="102">
        <f t="shared" si="48"/>
        <v>0.05</v>
      </c>
      <c r="G380" s="102">
        <f ca="1">IF(B380=0,0,(YEAR(TODAY())-'Участки тепловых сетей'!E380)*0.85)</f>
        <v>33.15</v>
      </c>
      <c r="H380" s="102">
        <f>IF(B380=0,0,'Участки тепловых сетей'!H380/1000)</f>
        <v>1.2E-2</v>
      </c>
      <c r="I380" s="108">
        <f>IF(B380=0,0,'Участки тепловых сетей'!G380/1000)</f>
        <v>2.7E-2</v>
      </c>
      <c r="J380" s="102">
        <f t="shared" si="49"/>
        <v>1.2E-2</v>
      </c>
      <c r="K380" s="109">
        <f t="shared" ca="1" si="50"/>
        <v>2.623089494497302</v>
      </c>
      <c r="L380" s="109">
        <f t="shared" ca="1" si="51"/>
        <v>4.1970351307549112E-3</v>
      </c>
      <c r="M380" s="109">
        <f t="shared" ca="1" si="52"/>
        <v>0.34975292756290927</v>
      </c>
      <c r="N380" s="108">
        <f t="shared" si="53"/>
        <v>3.7061569295157999</v>
      </c>
      <c r="O380" s="111">
        <f t="shared" si="54"/>
        <v>0.26982127821841789</v>
      </c>
      <c r="P380" s="111">
        <f>_xlfn.MAXIFS($R$4:$R$13,$B$4:$B$13,B380)</f>
        <v>0</v>
      </c>
      <c r="Q380" s="112">
        <f t="shared" ca="1" si="55"/>
        <v>0.99581176011223915</v>
      </c>
      <c r="R380" s="112">
        <f ca="1">IF(B379=0,0,IF(B380=B379,R379+L380/O380,L380/O380+1))</f>
        <v>46.05897945866537</v>
      </c>
    </row>
    <row r="381" spans="1:18" x14ac:dyDescent="0.25">
      <c r="A381" s="102">
        <v>378</v>
      </c>
      <c r="B381" s="102" t="str">
        <f>'Участки тепловых сетей'!B381</f>
        <v>Блочная модульная котельная КМ-2,07 ВГ (п. Сатис)</v>
      </c>
      <c r="C381" s="102" t="str">
        <f>'Участки тепловых сетей'!C381</f>
        <v>УТ8</v>
      </c>
      <c r="D381" s="102" t="str">
        <f>'Участки тепловых сетей'!D381</f>
        <v xml:space="preserve">ул. Заводская, 28 </v>
      </c>
      <c r="E381" s="102">
        <f>IF('Участки тепловых сетей'!F381="Подземная канальная или подвальная",2,IF('Участки тепловых сетей'!F381="Подземная бесканальная",2,IF('Участки тепловых сетей'!F381="Надземная",1,0)))</f>
        <v>2</v>
      </c>
      <c r="F381" s="102">
        <f t="shared" si="48"/>
        <v>0.05</v>
      </c>
      <c r="G381" s="102">
        <f ca="1">IF(B381=0,0,(YEAR(TODAY())-'Участки тепловых сетей'!E381)*0.85)</f>
        <v>33.15</v>
      </c>
      <c r="H381" s="102">
        <f>IF(B381=0,0,'Участки тепловых сетей'!H381/1000)</f>
        <v>0.02</v>
      </c>
      <c r="I381" s="108">
        <f>IF(B381=0,0,'Участки тепловых сетей'!G381/1000)</f>
        <v>2.7E-2</v>
      </c>
      <c r="J381" s="102">
        <f t="shared" si="49"/>
        <v>0.02</v>
      </c>
      <c r="K381" s="109">
        <f t="shared" ca="1" si="50"/>
        <v>2.623089494497302</v>
      </c>
      <c r="L381" s="109">
        <f t="shared" ca="1" si="51"/>
        <v>6.9950585512581851E-3</v>
      </c>
      <c r="M381" s="109">
        <f t="shared" ca="1" si="52"/>
        <v>0.34975292756290927</v>
      </c>
      <c r="N381" s="108">
        <f t="shared" si="53"/>
        <v>3.705583107321035</v>
      </c>
      <c r="O381" s="111">
        <f t="shared" si="54"/>
        <v>0.26986306096450058</v>
      </c>
      <c r="P381" s="111">
        <f>_xlfn.MAXIFS($R$4:$R$13,$B$4:$B$13,B381)</f>
        <v>0</v>
      </c>
      <c r="Q381" s="112">
        <f t="shared" ca="1" si="55"/>
        <v>0.99302934992474301</v>
      </c>
      <c r="R381" s="112">
        <f ca="1">IF(B380=0,0,IF(B381=B380,R380+L381/O381,L381/O381+1))</f>
        <v>46.084900229467635</v>
      </c>
    </row>
    <row r="382" spans="1:18" x14ac:dyDescent="0.25">
      <c r="A382" s="102">
        <v>379</v>
      </c>
      <c r="B382" s="102" t="str">
        <f>'Участки тепловых сетей'!B382</f>
        <v>Блочная модульная котельная КМ-2,07 ВГ (п. Сатис)</v>
      </c>
      <c r="C382" s="102" t="str">
        <f>'Участки тепловых сетей'!C382</f>
        <v>ТК2-гвс</v>
      </c>
      <c r="D382" s="102" t="str">
        <f>'Участки тепловых сетей'!D382</f>
        <v xml:space="preserve">ул. Заводская, 8 </v>
      </c>
      <c r="E382" s="102">
        <f>IF('Участки тепловых сетей'!F382="Подземная канальная или подвальная",2,IF('Участки тепловых сетей'!F382="Подземная бесканальная",2,IF('Участки тепловых сетей'!F382="Надземная",1,0)))</f>
        <v>2</v>
      </c>
      <c r="F382" s="102">
        <f t="shared" si="48"/>
        <v>0.05</v>
      </c>
      <c r="G382" s="102">
        <f ca="1">IF(B382=0,0,(YEAR(TODAY())-'Участки тепловых сетей'!E382)*0.85)</f>
        <v>39.949999999999996</v>
      </c>
      <c r="H382" s="102">
        <f>IF(B382=0,0,'Участки тепловых сетей'!H382/1000)</f>
        <v>2.9000000000000001E-2</v>
      </c>
      <c r="I382" s="108">
        <f>IF(B382=0,0,'Участки тепловых сетей'!G382/1000)</f>
        <v>2.7E-2</v>
      </c>
      <c r="J382" s="102">
        <f t="shared" si="49"/>
        <v>2.9000000000000001E-2</v>
      </c>
      <c r="K382" s="109">
        <f t="shared" ca="1" si="50"/>
        <v>3.6853032651266591</v>
      </c>
      <c r="L382" s="109">
        <f t="shared" ca="1" si="51"/>
        <v>5.9789233446718063E-2</v>
      </c>
      <c r="M382" s="109">
        <f t="shared" ca="1" si="52"/>
        <v>2.0616977050592435</v>
      </c>
      <c r="N382" s="108">
        <f t="shared" si="53"/>
        <v>3.7049375573519252</v>
      </c>
      <c r="O382" s="111">
        <f t="shared" si="54"/>
        <v>0.26991008202436267</v>
      </c>
      <c r="P382" s="111">
        <f>_xlfn.MAXIFS($R$4:$R$13,$B$4:$B$13,B382)</f>
        <v>0</v>
      </c>
      <c r="Q382" s="112">
        <f t="shared" ca="1" si="55"/>
        <v>0.94196304696825139</v>
      </c>
      <c r="R382" s="112">
        <f ca="1">IF(B381=0,0,IF(B382=B381,R381+L382/O382,L382/O382+1))</f>
        <v>46.306415605989663</v>
      </c>
    </row>
    <row r="383" spans="1:18" x14ac:dyDescent="0.25">
      <c r="A383" s="102">
        <v>380</v>
      </c>
      <c r="B383" s="102" t="str">
        <f>'Участки тепловых сетей'!B383</f>
        <v>Блочная модульная котельная КМ-2,07 ВГ (п. Сатис)</v>
      </c>
      <c r="C383" s="102" t="str">
        <f>'Участки тепловых сетей'!C383</f>
        <v>ГрОт-Заводская, 9</v>
      </c>
      <c r="D383" s="102" t="str">
        <f>'Участки тепловых сетей'!D383</f>
        <v xml:space="preserve">ул. Заводская, 9 </v>
      </c>
      <c r="E383" s="102">
        <f>IF('Участки тепловых сетей'!F383="Подземная канальная или подвальная",2,IF('Участки тепловых сетей'!F383="Подземная бесканальная",2,IF('Участки тепловых сетей'!F383="Надземная",1,0)))</f>
        <v>2</v>
      </c>
      <c r="F383" s="102">
        <f t="shared" si="48"/>
        <v>0.05</v>
      </c>
      <c r="G383" s="102">
        <f ca="1">IF(B383=0,0,(YEAR(TODAY())-'Участки тепловых сетей'!E383)*0.85)</f>
        <v>39.949999999999996</v>
      </c>
      <c r="H383" s="102">
        <f>IF(B383=0,0,'Участки тепловых сетей'!H383/1000)</f>
        <v>5.0000000000000001E-3</v>
      </c>
      <c r="I383" s="108">
        <f>IF(B383=0,0,'Участки тепловых сетей'!G383/1000)</f>
        <v>2.7E-2</v>
      </c>
      <c r="J383" s="102">
        <f t="shared" si="49"/>
        <v>5.0000000000000001E-3</v>
      </c>
      <c r="K383" s="109">
        <f t="shared" ca="1" si="50"/>
        <v>3.6853032651266591</v>
      </c>
      <c r="L383" s="109">
        <f t="shared" ca="1" si="51"/>
        <v>1.0308488525296217E-2</v>
      </c>
      <c r="M383" s="109">
        <f t="shared" ca="1" si="52"/>
        <v>2.0616977050592435</v>
      </c>
      <c r="N383" s="108">
        <f t="shared" si="53"/>
        <v>3.7066590239362185</v>
      </c>
      <c r="O383" s="111">
        <f t="shared" si="54"/>
        <v>0.26978472892768768</v>
      </c>
      <c r="P383" s="111">
        <f>_xlfn.MAXIFS($R$4:$R$13,$B$4:$B$13,B383)</f>
        <v>0</v>
      </c>
      <c r="Q383" s="112">
        <f t="shared" ca="1" si="55"/>
        <v>0.98974446184027165</v>
      </c>
      <c r="R383" s="112">
        <f ca="1">IF(B382=0,0,IF(B383=B382,R382+L383/O383,L383/O383+1))</f>
        <v>46.344625658005093</v>
      </c>
    </row>
    <row r="384" spans="1:18" x14ac:dyDescent="0.25">
      <c r="A384" s="102">
        <v>381</v>
      </c>
      <c r="B384" s="102" t="str">
        <f>'Участки тепловых сетей'!B384</f>
        <v>Блочная модульная котельная КМ-2,07 ВГ (п. Сатис)</v>
      </c>
      <c r="C384" s="102" t="str">
        <f>'Участки тепловых сетей'!C384</f>
        <v>УТ10</v>
      </c>
      <c r="D384" s="102" t="str">
        <f>'Участки тепловых сетей'!D384</f>
        <v xml:space="preserve">УТ11 </v>
      </c>
      <c r="E384" s="102">
        <f>IF('Участки тепловых сетей'!F384="Подземная канальная или подвальная",2,IF('Участки тепловых сетей'!F384="Подземная бесканальная",2,IF('Участки тепловых сетей'!F384="Надземная",1,0)))</f>
        <v>2</v>
      </c>
      <c r="F384" s="102">
        <f t="shared" si="48"/>
        <v>0.05</v>
      </c>
      <c r="G384" s="102">
        <f ca="1">IF(B384=0,0,(YEAR(TODAY())-'Участки тепловых сетей'!E384)*0.85)</f>
        <v>42.5</v>
      </c>
      <c r="H384" s="102">
        <f>IF(B384=0,0,'Участки тепловых сетей'!H384/1000)</f>
        <v>3.5000000000000003E-2</v>
      </c>
      <c r="I384" s="108">
        <f>IF(B384=0,0,'Участки тепловых сетей'!G384/1000)</f>
        <v>2.7E-2</v>
      </c>
      <c r="J384" s="102">
        <f t="shared" si="49"/>
        <v>3.5000000000000003E-2</v>
      </c>
      <c r="K384" s="109">
        <f t="shared" ca="1" si="50"/>
        <v>4.1864487440636324</v>
      </c>
      <c r="L384" s="109">
        <f t="shared" ca="1" si="51"/>
        <v>0.1759410443917678</v>
      </c>
      <c r="M384" s="109">
        <f t="shared" ca="1" si="52"/>
        <v>5.0268869826219369</v>
      </c>
      <c r="N384" s="108">
        <f t="shared" si="53"/>
        <v>3.7045071907058515</v>
      </c>
      <c r="O384" s="111">
        <f t="shared" si="54"/>
        <v>0.26994143850196212</v>
      </c>
      <c r="P384" s="111">
        <f>_xlfn.MAXIFS($R$4:$R$13,$B$4:$B$13,B384)</f>
        <v>0</v>
      </c>
      <c r="Q384" s="112">
        <f t="shared" ca="1" si="55"/>
        <v>0.83866742602780375</v>
      </c>
      <c r="R384" s="112">
        <f ca="1">IF(B383=0,0,IF(B384=B383,R383+L384/O384,L384/O384+1))</f>
        <v>46.996400522094696</v>
      </c>
    </row>
    <row r="385" spans="1:18" ht="24" x14ac:dyDescent="0.25">
      <c r="A385" s="102">
        <v>382</v>
      </c>
      <c r="B385" s="102" t="str">
        <f>'Участки тепловых сетей'!B385</f>
        <v>Котёл наружного применения КСВО-1000/2 сдвоенный (2*500 кВт) п. Сатис</v>
      </c>
      <c r="C385" s="102" t="str">
        <f>'Участки тепловых сетей'!C385</f>
        <v>Котёл наружного применения КСВО-1000/2 сдвоенный (2*500 кВт) п.Сатис</v>
      </c>
      <c r="D385" s="102" t="str">
        <f>'Участки тепловых сетей'!D385</f>
        <v xml:space="preserve">УТ1 </v>
      </c>
      <c r="E385" s="102">
        <f>IF('Участки тепловых сетей'!F385="Подземная канальная или подвальная",2,IF('Участки тепловых сетей'!F385="Подземная бесканальная",2,IF('Участки тепловых сетей'!F385="Надземная",1,0)))</f>
        <v>2</v>
      </c>
      <c r="F385" s="102">
        <f t="shared" si="48"/>
        <v>0.05</v>
      </c>
      <c r="G385" s="102">
        <f ca="1">IF(B385=0,0,(YEAR(TODAY())-'Участки тепловых сетей'!E385)*0.85)</f>
        <v>28.9</v>
      </c>
      <c r="H385" s="102">
        <f>IF(B385=0,0,'Участки тепловых сетей'!H385/1000)</f>
        <v>5.1999999999999998E-2</v>
      </c>
      <c r="I385" s="108">
        <f>IF(B385=0,0,'Участки тепловых сетей'!G385/1000)</f>
        <v>0.1</v>
      </c>
      <c r="J385" s="102">
        <f t="shared" si="49"/>
        <v>5.1999999999999998E-2</v>
      </c>
      <c r="K385" s="109">
        <f t="shared" ca="1" si="50"/>
        <v>2.1209260714102172</v>
      </c>
      <c r="L385" s="109">
        <f t="shared" ca="1" si="51"/>
        <v>8.5429085266823593E-3</v>
      </c>
      <c r="M385" s="109">
        <f t="shared" ca="1" si="52"/>
        <v>0.16428670243619922</v>
      </c>
      <c r="N385" s="108">
        <f t="shared" si="53"/>
        <v>6.7276338120327033</v>
      </c>
      <c r="O385" s="111">
        <f t="shared" si="54"/>
        <v>0.14864067039609838</v>
      </c>
      <c r="P385" s="111">
        <f>_xlfn.MAXIFS($R$4:$R$13,$B$4:$B$13,B385)</f>
        <v>0</v>
      </c>
      <c r="Q385" s="112">
        <f t="shared" ca="1" si="55"/>
        <v>0.99149347842583924</v>
      </c>
      <c r="R385" s="112">
        <f ca="1">IF(B384=0,0,IF(B385=B384,R384+L385/O385,L385/O385+1))</f>
        <v>1.0574735602572107</v>
      </c>
    </row>
    <row r="386" spans="1:18" ht="24" x14ac:dyDescent="0.25">
      <c r="A386" s="102">
        <v>383</v>
      </c>
      <c r="B386" s="102" t="str">
        <f>'Участки тепловых сетей'!B386</f>
        <v>Котёл наружного применения КСВО-1000/2 сдвоенный (2*500 кВт) п. Сатис</v>
      </c>
      <c r="C386" s="102" t="str">
        <f>'Участки тепловых сетей'!C386</f>
        <v>УТ1</v>
      </c>
      <c r="D386" s="102" t="str">
        <f>'Участки тепловых сетей'!D386</f>
        <v xml:space="preserve">УТ2 </v>
      </c>
      <c r="E386" s="102">
        <f>IF('Участки тепловых сетей'!F386="Подземная канальная или подвальная",2,IF('Участки тепловых сетей'!F386="Подземная бесканальная",2,IF('Участки тепловых сетей'!F386="Надземная",1,0)))</f>
        <v>1</v>
      </c>
      <c r="F386" s="102">
        <f t="shared" si="48"/>
        <v>0.05</v>
      </c>
      <c r="G386" s="102">
        <f ca="1">IF(B386=0,0,(YEAR(TODAY())-'Участки тепловых сетей'!E386)*0.85)</f>
        <v>39.949999999999996</v>
      </c>
      <c r="H386" s="102">
        <f>IF(B386=0,0,'Участки тепловых сетей'!H386/1000)</f>
        <v>7.2999999999999995E-2</v>
      </c>
      <c r="I386" s="108">
        <f>IF(B386=0,0,'Участки тепловых сетей'!G386/1000)</f>
        <v>0.1</v>
      </c>
      <c r="J386" s="102">
        <f t="shared" si="49"/>
        <v>7.2999999999999995E-2</v>
      </c>
      <c r="K386" s="109">
        <f t="shared" ca="1" si="50"/>
        <v>3.6853032651266591</v>
      </c>
      <c r="L386" s="109">
        <f t="shared" ca="1" si="51"/>
        <v>0.15050393246932478</v>
      </c>
      <c r="M386" s="109">
        <f t="shared" ca="1" si="52"/>
        <v>2.0616977050592435</v>
      </c>
      <c r="N386" s="108">
        <f t="shared" si="53"/>
        <v>6.7203849450083206</v>
      </c>
      <c r="O386" s="111">
        <f t="shared" si="54"/>
        <v>0.14880099996991494</v>
      </c>
      <c r="P386" s="111">
        <f>_xlfn.MAXIFS($R$4:$R$13,$B$4:$B$13,B386)</f>
        <v>0</v>
      </c>
      <c r="Q386" s="112">
        <f t="shared" ca="1" si="55"/>
        <v>0.86027434699828087</v>
      </c>
      <c r="R386" s="112">
        <f ca="1">IF(B385=0,0,IF(B386=B385,R385+L386/O386,L386/O386+1))</f>
        <v>2.0689179221886098</v>
      </c>
    </row>
    <row r="387" spans="1:18" ht="24" x14ac:dyDescent="0.25">
      <c r="A387" s="102">
        <v>384</v>
      </c>
      <c r="B387" s="102" t="str">
        <f>'Участки тепловых сетей'!B387</f>
        <v>Котёл наружного применения КСВО-1000/2 сдвоенный (2*500 кВт) п. Сатис</v>
      </c>
      <c r="C387" s="102" t="str">
        <f>'Участки тепловых сетей'!C387</f>
        <v>УТ2</v>
      </c>
      <c r="D387" s="102" t="str">
        <f>'Участки тепловых сетей'!D387</f>
        <v xml:space="preserve">УТ3 </v>
      </c>
      <c r="E387" s="102">
        <f>IF('Участки тепловых сетей'!F387="Подземная канальная или подвальная",2,IF('Участки тепловых сетей'!F387="Подземная бесканальная",2,IF('Участки тепловых сетей'!F387="Надземная",1,0)))</f>
        <v>1</v>
      </c>
      <c r="F387" s="102">
        <f t="shared" si="48"/>
        <v>0.05</v>
      </c>
      <c r="G387" s="102">
        <f ca="1">IF(B387=0,0,(YEAR(TODAY())-'Участки тепловых сетей'!E387)*0.85)</f>
        <v>39.949999999999996</v>
      </c>
      <c r="H387" s="102">
        <f>IF(B387=0,0,'Участки тепловых сетей'!H387/1000)</f>
        <v>5.2999999999999999E-2</v>
      </c>
      <c r="I387" s="108">
        <f>IF(B387=0,0,'Участки тепловых сетей'!G387/1000)</f>
        <v>0.1</v>
      </c>
      <c r="J387" s="102">
        <f t="shared" si="49"/>
        <v>5.2999999999999999E-2</v>
      </c>
      <c r="K387" s="109">
        <f t="shared" ca="1" si="50"/>
        <v>3.6853032651266591</v>
      </c>
      <c r="L387" s="109">
        <f t="shared" ca="1" si="51"/>
        <v>0.10926997836813991</v>
      </c>
      <c r="M387" s="109">
        <f t="shared" ca="1" si="52"/>
        <v>2.0616977050592435</v>
      </c>
      <c r="N387" s="108">
        <f t="shared" si="53"/>
        <v>6.7272886278886856</v>
      </c>
      <c r="O387" s="111">
        <f t="shared" si="54"/>
        <v>0.14864829730277876</v>
      </c>
      <c r="P387" s="111">
        <f>_xlfn.MAXIFS($R$4:$R$13,$B$4:$B$13,B387)</f>
        <v>0</v>
      </c>
      <c r="Q387" s="112">
        <f t="shared" ca="1" si="55"/>
        <v>0.89648835236110347</v>
      </c>
      <c r="R387" s="112">
        <f ca="1">IF(B386=0,0,IF(B387=B386,R386+L387/O387,L387/O387+1))</f>
        <v>2.8040086050342401</v>
      </c>
    </row>
    <row r="388" spans="1:18" ht="24" x14ac:dyDescent="0.25">
      <c r="A388" s="102">
        <v>385</v>
      </c>
      <c r="B388" s="102" t="str">
        <f>'Участки тепловых сетей'!B388</f>
        <v>Котёл наружного применения КСВО-1000/2 сдвоенный (2*500 кВт) п. Сатис</v>
      </c>
      <c r="C388" s="102" t="str">
        <f>'Участки тепловых сетей'!C388</f>
        <v>УТ3</v>
      </c>
      <c r="D388" s="102" t="str">
        <f>'Участки тепловых сетей'!D388</f>
        <v xml:space="preserve">ул. Московская, 42 </v>
      </c>
      <c r="E388" s="102">
        <f>IF('Участки тепловых сетей'!F388="Подземная канальная или подвальная",2,IF('Участки тепловых сетей'!F388="Подземная бесканальная",2,IF('Участки тепловых сетей'!F388="Надземная",1,0)))</f>
        <v>1</v>
      </c>
      <c r="F388" s="102">
        <f t="shared" si="48"/>
        <v>0.05</v>
      </c>
      <c r="G388" s="102">
        <f ca="1">IF(B388=0,0,(YEAR(TODAY())-'Участки тепловых сетей'!E388)*0.85)</f>
        <v>40.799999999999997</v>
      </c>
      <c r="H388" s="102">
        <f>IF(B388=0,0,'Участки тепловых сетей'!H388/1000)</f>
        <v>4.8000000000000001E-2</v>
      </c>
      <c r="I388" s="108">
        <f>IF(B388=0,0,'Участки тепловых сетей'!G388/1000)</f>
        <v>0.1</v>
      </c>
      <c r="J388" s="102">
        <f t="shared" si="49"/>
        <v>4.8000000000000001E-2</v>
      </c>
      <c r="K388" s="109">
        <f t="shared" ca="1" si="50"/>
        <v>3.845304599439499</v>
      </c>
      <c r="L388" s="109">
        <f t="shared" ca="1" si="51"/>
        <v>0.13113705081477828</v>
      </c>
      <c r="M388" s="109">
        <f t="shared" ca="1" si="52"/>
        <v>2.7320218919745476</v>
      </c>
      <c r="N388" s="108">
        <f t="shared" si="53"/>
        <v>6.7290145486087765</v>
      </c>
      <c r="O388" s="111">
        <f t="shared" si="54"/>
        <v>0.14861017059425885</v>
      </c>
      <c r="P388" s="111">
        <f>_xlfn.MAXIFS($R$4:$R$13,$B$4:$B$13,B388)</f>
        <v>0</v>
      </c>
      <c r="Q388" s="112">
        <f t="shared" ca="1" si="55"/>
        <v>0.87709755921830712</v>
      </c>
      <c r="R388" s="112">
        <f ca="1">IF(B387=0,0,IF(B388=B387,R387+L388/O388,L388/O388+1))</f>
        <v>3.6864317278285315</v>
      </c>
    </row>
    <row r="389" spans="1:18" ht="24" x14ac:dyDescent="0.25">
      <c r="A389" s="102">
        <v>386</v>
      </c>
      <c r="B389" s="102" t="str">
        <f>'Участки тепловых сетей'!B389</f>
        <v>Котёл наружного применения КСВО-1000/2 сдвоенный (2*500 кВт) п. Сатис</v>
      </c>
      <c r="C389" s="102" t="str">
        <f>'Участки тепловых сетей'!C389</f>
        <v>УТ3</v>
      </c>
      <c r="D389" s="102" t="str">
        <f>'Участки тепловых сетей'!D389</f>
        <v xml:space="preserve">УТ4 </v>
      </c>
      <c r="E389" s="102">
        <f>IF('Участки тепловых сетей'!F389="Подземная канальная или подвальная",2,IF('Участки тепловых сетей'!F389="Подземная бесканальная",2,IF('Участки тепловых сетей'!F389="Надземная",1,0)))</f>
        <v>1</v>
      </c>
      <c r="F389" s="102">
        <f t="shared" si="48"/>
        <v>0.05</v>
      </c>
      <c r="G389" s="102">
        <f ca="1">IF(B389=0,0,(YEAR(TODAY())-'Участки тепловых сетей'!E389)*0.85)</f>
        <v>38.25</v>
      </c>
      <c r="H389" s="102">
        <f>IF(B389=0,0,'Участки тепловых сетей'!H389/1000)</f>
        <v>5.1999999999999998E-2</v>
      </c>
      <c r="I389" s="108">
        <f>IF(B389=0,0,'Участки тепловых сетей'!G389/1000)</f>
        <v>0.1</v>
      </c>
      <c r="J389" s="102">
        <f t="shared" si="49"/>
        <v>5.1999999999999998E-2</v>
      </c>
      <c r="K389" s="109">
        <f t="shared" ca="1" si="50"/>
        <v>3.3849963207636384</v>
      </c>
      <c r="L389" s="109">
        <f t="shared" ca="1" si="51"/>
        <v>6.3759835441646026E-2</v>
      </c>
      <c r="M389" s="109">
        <f t="shared" ca="1" si="52"/>
        <v>1.226150681570116</v>
      </c>
      <c r="N389" s="108">
        <f t="shared" si="53"/>
        <v>6.7276338120327033</v>
      </c>
      <c r="O389" s="111">
        <f t="shared" si="54"/>
        <v>0.14864067039609838</v>
      </c>
      <c r="P389" s="111">
        <f>_xlfn.MAXIFS($R$4:$R$13,$B$4:$B$13,B389)</f>
        <v>0</v>
      </c>
      <c r="Q389" s="112">
        <f t="shared" ca="1" si="55"/>
        <v>0.93823030214094361</v>
      </c>
      <c r="R389" s="112">
        <f ca="1">IF(B388=0,0,IF(B389=B388,R388+L389/O389,L389/O389+1))</f>
        <v>4.1153845525953905</v>
      </c>
    </row>
    <row r="390" spans="1:18" ht="24" x14ac:dyDescent="0.25">
      <c r="A390" s="102">
        <v>387</v>
      </c>
      <c r="B390" s="102" t="str">
        <f>'Участки тепловых сетей'!B390</f>
        <v>Котёл наружного применения КСВО-1000/2 сдвоенный (2*500 кВт) п. Сатис</v>
      </c>
      <c r="C390" s="102" t="str">
        <f>'Участки тепловых сетей'!C390</f>
        <v>УТ1</v>
      </c>
      <c r="D390" s="102" t="str">
        <f>'Участки тепловых сетей'!D390</f>
        <v xml:space="preserve">УТ7 </v>
      </c>
      <c r="E390" s="102">
        <f>IF('Участки тепловых сетей'!F390="Подземная канальная или подвальная",2,IF('Участки тепловых сетей'!F390="Подземная бесканальная",2,IF('Участки тепловых сетей'!F390="Надземная",1,0)))</f>
        <v>1</v>
      </c>
      <c r="F390" s="102">
        <f t="shared" si="48"/>
        <v>0.05</v>
      </c>
      <c r="G390" s="102">
        <f ca="1">IF(B390=0,0,(YEAR(TODAY())-'Участки тепловых сетей'!E390)*0.85)</f>
        <v>28.9</v>
      </c>
      <c r="H390" s="102">
        <f>IF(B390=0,0,'Участки тепловых сетей'!H390/1000)</f>
        <v>7.1999999999999995E-2</v>
      </c>
      <c r="I390" s="108">
        <f>IF(B390=0,0,'Участки тепловых сетей'!G390/1000)</f>
        <v>0.1</v>
      </c>
      <c r="J390" s="102">
        <f t="shared" si="49"/>
        <v>7.1999999999999995E-2</v>
      </c>
      <c r="K390" s="109">
        <f t="shared" ca="1" si="50"/>
        <v>2.1209260714102172</v>
      </c>
      <c r="L390" s="109">
        <f t="shared" ca="1" si="51"/>
        <v>1.1828642575406343E-2</v>
      </c>
      <c r="M390" s="109">
        <f t="shared" ca="1" si="52"/>
        <v>0.16428670243619922</v>
      </c>
      <c r="N390" s="108">
        <f t="shared" si="53"/>
        <v>6.7207301291523391</v>
      </c>
      <c r="O390" s="111">
        <f t="shared" si="54"/>
        <v>0.14879335738572891</v>
      </c>
      <c r="P390" s="111">
        <f>_xlfn.MAXIFS($R$4:$R$13,$B$4:$B$13,B390)</f>
        <v>0</v>
      </c>
      <c r="Q390" s="112">
        <f t="shared" ca="1" si="55"/>
        <v>0.98824104079334518</v>
      </c>
      <c r="R390" s="112">
        <f ca="1">IF(B389=0,0,IF(B390=B389,R389+L390/O390,L390/O390+1))</f>
        <v>4.1948816671388984</v>
      </c>
    </row>
    <row r="391" spans="1:18" ht="24" x14ac:dyDescent="0.25">
      <c r="A391" s="102">
        <v>388</v>
      </c>
      <c r="B391" s="102" t="str">
        <f>'Участки тепловых сетей'!B391</f>
        <v>Котёл наружного применения КСВО-1000/2 сдвоенный (2*500 кВт) п. Сатис</v>
      </c>
      <c r="C391" s="102" t="str">
        <f>'Участки тепловых сетей'!C391</f>
        <v>УТ7</v>
      </c>
      <c r="D391" s="102" t="str">
        <f>'Участки тепловых сетей'!D391</f>
        <v xml:space="preserve">УТ8 </v>
      </c>
      <c r="E391" s="102">
        <f>IF('Участки тепловых сетей'!F391="Подземная канальная или подвальная",2,IF('Участки тепловых сетей'!F391="Подземная бесканальная",2,IF('Участки тепловых сетей'!F391="Надземная",1,0)))</f>
        <v>1</v>
      </c>
      <c r="F391" s="102">
        <f t="shared" si="48"/>
        <v>0.05</v>
      </c>
      <c r="G391" s="102">
        <f ca="1">IF(B391=0,0,(YEAR(TODAY())-'Участки тепловых сетей'!E391)*0.85)</f>
        <v>36.549999999999997</v>
      </c>
      <c r="H391" s="102">
        <f>IF(B391=0,0,'Участки тепловых сетей'!H391/1000)</f>
        <v>1.4999999999999999E-2</v>
      </c>
      <c r="I391" s="108">
        <f>IF(B391=0,0,'Участки тепловых сетей'!G391/1000)</f>
        <v>6.9000000000000006E-2</v>
      </c>
      <c r="J391" s="102">
        <f t="shared" si="49"/>
        <v>1.4999999999999999E-2</v>
      </c>
      <c r="K391" s="109">
        <f t="shared" ca="1" si="50"/>
        <v>3.1091607032751369</v>
      </c>
      <c r="L391" s="109">
        <f t="shared" ca="1" si="51"/>
        <v>1.1542003678539718E-2</v>
      </c>
      <c r="M391" s="109">
        <f t="shared" ca="1" si="52"/>
        <v>0.76946691190264793</v>
      </c>
      <c r="N391" s="108">
        <f t="shared" si="53"/>
        <v>5.3639385060632705</v>
      </c>
      <c r="O391" s="111">
        <f t="shared" si="54"/>
        <v>0.18643017604874168</v>
      </c>
      <c r="P391" s="111">
        <f>_xlfn.MAXIFS($R$4:$R$13,$B$4:$B$13,B391)</f>
        <v>0</v>
      </c>
      <c r="Q391" s="112">
        <f t="shared" ca="1" si="55"/>
        <v>0.98852434971685543</v>
      </c>
      <c r="R391" s="112">
        <f ca="1">IF(B390=0,0,IF(B391=B390,R390+L391/O391,L391/O391+1))</f>
        <v>4.2567922651073413</v>
      </c>
    </row>
    <row r="392" spans="1:18" ht="24" x14ac:dyDescent="0.25">
      <c r="A392" s="102">
        <v>389</v>
      </c>
      <c r="B392" s="102" t="str">
        <f>'Участки тепловых сетей'!B392</f>
        <v>Котёл наружного применения КСВО-1000/2 сдвоенный (2*500 кВт) п. Сатис</v>
      </c>
      <c r="C392" s="102" t="str">
        <f>'Участки тепловых сетей'!C392</f>
        <v>УТ8</v>
      </c>
      <c r="D392" s="102" t="str">
        <f>'Участки тепловых сетей'!D392</f>
        <v xml:space="preserve">ТК2 </v>
      </c>
      <c r="E392" s="102">
        <f>IF('Участки тепловых сетей'!F392="Подземная канальная или подвальная",2,IF('Участки тепловых сетей'!F392="Подземная бесканальная",2,IF('Участки тепловых сетей'!F392="Надземная",1,0)))</f>
        <v>2</v>
      </c>
      <c r="F392" s="102">
        <f t="shared" si="48"/>
        <v>0.05</v>
      </c>
      <c r="G392" s="102">
        <f ca="1">IF(B392=0,0,(YEAR(TODAY())-'Участки тепловых сетей'!E392)*0.85)</f>
        <v>36.549999999999997</v>
      </c>
      <c r="H392" s="102">
        <f>IF(B392=0,0,'Участки тепловых сетей'!H392/1000)</f>
        <v>5.7000000000000002E-2</v>
      </c>
      <c r="I392" s="108">
        <f>IF(B392=0,0,'Участки тепловых сетей'!G392/1000)</f>
        <v>6.9000000000000006E-2</v>
      </c>
      <c r="J392" s="102">
        <f t="shared" si="49"/>
        <v>5.7000000000000002E-2</v>
      </c>
      <c r="K392" s="109">
        <f t="shared" ca="1" si="50"/>
        <v>3.1091607032751369</v>
      </c>
      <c r="L392" s="109">
        <f t="shared" ca="1" si="51"/>
        <v>4.3859613978450937E-2</v>
      </c>
      <c r="M392" s="109">
        <f t="shared" ca="1" si="52"/>
        <v>0.76946691190264793</v>
      </c>
      <c r="N392" s="108">
        <f t="shared" si="53"/>
        <v>5.3546505738407983</v>
      </c>
      <c r="O392" s="111">
        <f t="shared" si="54"/>
        <v>0.18675354931381027</v>
      </c>
      <c r="P392" s="111">
        <f>_xlfn.MAXIFS($R$4:$R$13,$B$4:$B$13,B392)</f>
        <v>0</v>
      </c>
      <c r="Q392" s="112">
        <f t="shared" ca="1" si="55"/>
        <v>0.95708830986231996</v>
      </c>
      <c r="R392" s="112">
        <f ca="1">IF(B391=0,0,IF(B392=B391,R391+L392/O392,L392/O392+1))</f>
        <v>4.4916451722654891</v>
      </c>
    </row>
    <row r="393" spans="1:18" ht="24" x14ac:dyDescent="0.25">
      <c r="A393" s="102">
        <v>390</v>
      </c>
      <c r="B393" s="102" t="str">
        <f>'Участки тепловых сетей'!B393</f>
        <v>Котёл наружного применения КСВО-1000/2 сдвоенный (2*500 кВт) п. Сатис</v>
      </c>
      <c r="C393" s="102" t="str">
        <f>'Участки тепловых сетей'!C393</f>
        <v>УТ2</v>
      </c>
      <c r="D393" s="102" t="str">
        <f>'Участки тепловых сетей'!D393</f>
        <v xml:space="preserve">ул. Московская, 46 </v>
      </c>
      <c r="E393" s="102">
        <f>IF('Участки тепловых сетей'!F393="Подземная канальная или подвальная",2,IF('Участки тепловых сетей'!F393="Подземная бесканальная",2,IF('Участки тепловых сетей'!F393="Надземная",1,0)))</f>
        <v>1</v>
      </c>
      <c r="F393" s="102">
        <f t="shared" si="48"/>
        <v>0.05</v>
      </c>
      <c r="G393" s="102">
        <f ca="1">IF(B393=0,0,(YEAR(TODAY())-'Участки тепловых сетей'!E393)*0.85)</f>
        <v>40.799999999999997</v>
      </c>
      <c r="H393" s="102">
        <f>IF(B393=0,0,'Участки тепловых сетей'!H393/1000)</f>
        <v>1.6E-2</v>
      </c>
      <c r="I393" s="108">
        <f>IF(B393=0,0,'Участки тепловых сетей'!G393/1000)</f>
        <v>5.0999999999999997E-2</v>
      </c>
      <c r="J393" s="102">
        <f t="shared" si="49"/>
        <v>1.6E-2</v>
      </c>
      <c r="K393" s="109">
        <f t="shared" ca="1" si="50"/>
        <v>3.845304599439499</v>
      </c>
      <c r="L393" s="109">
        <f t="shared" ca="1" si="51"/>
        <v>4.3712350271592759E-2</v>
      </c>
      <c r="M393" s="109">
        <f t="shared" ca="1" si="52"/>
        <v>2.7320218919745476</v>
      </c>
      <c r="N393" s="108">
        <f t="shared" si="53"/>
        <v>4.6172213718584389</v>
      </c>
      <c r="O393" s="111">
        <f t="shared" si="54"/>
        <v>0.21658047545541409</v>
      </c>
      <c r="P393" s="111">
        <f>_xlfn.MAXIFS($R$4:$R$13,$B$4:$B$13,B393)</f>
        <v>0</v>
      </c>
      <c r="Q393" s="112">
        <f t="shared" ca="1" si="55"/>
        <v>0.95722926461312574</v>
      </c>
      <c r="R393" s="112">
        <f ca="1">IF(B392=0,0,IF(B393=B392,R392+L393/O393,L393/O393+1))</f>
        <v>4.6934747701536494</v>
      </c>
    </row>
    <row r="394" spans="1:18" ht="24" x14ac:dyDescent="0.25">
      <c r="A394" s="102">
        <v>391</v>
      </c>
      <c r="B394" s="102" t="str">
        <f>'Участки тепловых сетей'!B394</f>
        <v>Котёл наружного применения КСВО-1000/2 сдвоенный (2*500 кВт) п. Сатис</v>
      </c>
      <c r="C394" s="102" t="str">
        <f>'Участки тепловых сетей'!C394</f>
        <v>УТ4</v>
      </c>
      <c r="D394" s="102" t="str">
        <f>'Участки тепловых сетей'!D394</f>
        <v xml:space="preserve">ул. Московская, 35 </v>
      </c>
      <c r="E394" s="102">
        <f>IF('Участки тепловых сетей'!F394="Подземная канальная или подвальная",2,IF('Участки тепловых сетей'!F394="Подземная бесканальная",2,IF('Участки тепловых сетей'!F394="Надземная",1,0)))</f>
        <v>1</v>
      </c>
      <c r="F394" s="102">
        <f t="shared" si="48"/>
        <v>0.05</v>
      </c>
      <c r="G394" s="102">
        <f ca="1">IF(B394=0,0,(YEAR(TODAY())-'Участки тепловых сетей'!E394)*0.85)</f>
        <v>39.1</v>
      </c>
      <c r="H394" s="102">
        <f>IF(B394=0,0,'Участки тепловых сетей'!H394/1000)</f>
        <v>7.3999999999999996E-2</v>
      </c>
      <c r="I394" s="108">
        <f>IF(B394=0,0,'Участки тепловых сетей'!G394/1000)</f>
        <v>5.0999999999999997E-2</v>
      </c>
      <c r="J394" s="102">
        <f t="shared" si="49"/>
        <v>7.3999999999999996E-2</v>
      </c>
      <c r="K394" s="109">
        <f t="shared" ca="1" si="50"/>
        <v>3.5319595118506055</v>
      </c>
      <c r="L394" s="109">
        <f t="shared" ca="1" si="51"/>
        <v>0.11683401397124715</v>
      </c>
      <c r="M394" s="109">
        <f t="shared" ca="1" si="52"/>
        <v>1.5788380266384752</v>
      </c>
      <c r="N394" s="108">
        <f t="shared" si="53"/>
        <v>4.608297300318978</v>
      </c>
      <c r="O394" s="111">
        <f t="shared" si="54"/>
        <v>0.21699988842533702</v>
      </c>
      <c r="P394" s="111">
        <f>_xlfn.MAXIFS($R$4:$R$13,$B$4:$B$13,B394)</f>
        <v>0</v>
      </c>
      <c r="Q394" s="112">
        <f t="shared" ca="1" si="55"/>
        <v>0.88973286413218167</v>
      </c>
      <c r="R394" s="112">
        <f ca="1">IF(B393=0,0,IF(B394=B393,R393+L394/O394,L394/O394+1))</f>
        <v>5.2318806413227774</v>
      </c>
    </row>
    <row r="395" spans="1:18" ht="24" x14ac:dyDescent="0.25">
      <c r="A395" s="102">
        <v>392</v>
      </c>
      <c r="B395" s="102" t="str">
        <f>'Участки тепловых сетей'!B395</f>
        <v>Котёл наружного применения КСВО-1000/2 сдвоенный (2*500 кВт) п. Сатис</v>
      </c>
      <c r="C395" s="102" t="str">
        <f>'Участки тепловых сетей'!C395</f>
        <v>УТ4</v>
      </c>
      <c r="D395" s="102" t="str">
        <f>'Участки тепловых сетей'!D395</f>
        <v xml:space="preserve">УТ5 </v>
      </c>
      <c r="E395" s="102">
        <f>IF('Участки тепловых сетей'!F395="Подземная канальная или подвальная",2,IF('Участки тепловых сетей'!F395="Подземная бесканальная",2,IF('Участки тепловых сетей'!F395="Надземная",1,0)))</f>
        <v>1</v>
      </c>
      <c r="F395" s="102">
        <f t="shared" si="48"/>
        <v>0.05</v>
      </c>
      <c r="G395" s="102">
        <f ca="1">IF(B395=0,0,(YEAR(TODAY())-'Участки тепловых сетей'!E395)*0.85)</f>
        <v>38.25</v>
      </c>
      <c r="H395" s="102">
        <f>IF(B395=0,0,'Участки тепловых сетей'!H395/1000)</f>
        <v>6.0000000000000001E-3</v>
      </c>
      <c r="I395" s="108">
        <f>IF(B395=0,0,'Участки тепловых сетей'!G395/1000)</f>
        <v>5.0999999999999997E-2</v>
      </c>
      <c r="J395" s="102">
        <f t="shared" si="49"/>
        <v>6.0000000000000001E-3</v>
      </c>
      <c r="K395" s="109">
        <f t="shared" ca="1" si="50"/>
        <v>3.3849963207636384</v>
      </c>
      <c r="L395" s="109">
        <f t="shared" ca="1" si="51"/>
        <v>7.3569040894206957E-3</v>
      </c>
      <c r="M395" s="109">
        <f t="shared" ca="1" si="52"/>
        <v>1.226150681570116</v>
      </c>
      <c r="N395" s="108">
        <f t="shared" si="53"/>
        <v>4.6187600048824837</v>
      </c>
      <c r="O395" s="111">
        <f t="shared" si="54"/>
        <v>0.21650832668138237</v>
      </c>
      <c r="P395" s="111">
        <f>_xlfn.MAXIFS($R$4:$R$13,$B$4:$B$13,B395)</f>
        <v>0</v>
      </c>
      <c r="Q395" s="112">
        <f t="shared" ca="1" si="55"/>
        <v>0.99267009168712339</v>
      </c>
      <c r="R395" s="112">
        <f ca="1">IF(B394=0,0,IF(B395=B394,R394+L395/O395,L395/O395+1))</f>
        <v>5.2658604156907503</v>
      </c>
    </row>
    <row r="396" spans="1:18" ht="24" x14ac:dyDescent="0.25">
      <c r="A396" s="102">
        <v>393</v>
      </c>
      <c r="B396" s="102" t="str">
        <f>'Участки тепловых сетей'!B396</f>
        <v>Котёл наружного применения КСВО-1000/2 сдвоенный (2*500 кВт) п. Сатис</v>
      </c>
      <c r="C396" s="102" t="str">
        <f>'Участки тепловых сетей'!C396</f>
        <v>УТ5</v>
      </c>
      <c r="D396" s="102" t="str">
        <f>'Участки тепловых сетей'!D396</f>
        <v xml:space="preserve">ул. Московская, 37 </v>
      </c>
      <c r="E396" s="102">
        <f>IF('Участки тепловых сетей'!F396="Подземная канальная или подвальная",2,IF('Участки тепловых сетей'!F396="Подземная бесканальная",2,IF('Участки тепловых сетей'!F396="Надземная",1,0)))</f>
        <v>1</v>
      </c>
      <c r="F396" s="102">
        <f t="shared" si="48"/>
        <v>0.05</v>
      </c>
      <c r="G396" s="102">
        <f ca="1">IF(B396=0,0,(YEAR(TODAY())-'Участки тепловых сетей'!E396)*0.85)</f>
        <v>28.9</v>
      </c>
      <c r="H396" s="102">
        <f>IF(B396=0,0,'Участки тепловых сетей'!H396/1000)</f>
        <v>2.5000000000000001E-2</v>
      </c>
      <c r="I396" s="108">
        <f>IF(B396=0,0,'Участки тепловых сетей'!G396/1000)</f>
        <v>5.0999999999999997E-2</v>
      </c>
      <c r="J396" s="102">
        <f t="shared" si="49"/>
        <v>2.5000000000000001E-2</v>
      </c>
      <c r="K396" s="109">
        <f t="shared" ca="1" si="50"/>
        <v>2.1209260714102172</v>
      </c>
      <c r="L396" s="109">
        <f t="shared" ca="1" si="51"/>
        <v>4.1071675609049806E-3</v>
      </c>
      <c r="M396" s="109">
        <f t="shared" ca="1" si="52"/>
        <v>0.16428670243619922</v>
      </c>
      <c r="N396" s="108">
        <f t="shared" si="53"/>
        <v>4.615836602136798</v>
      </c>
      <c r="O396" s="111">
        <f t="shared" si="54"/>
        <v>0.21664545047740044</v>
      </c>
      <c r="P396" s="111">
        <f>_xlfn.MAXIFS($R$4:$R$13,$B$4:$B$13,B396)</f>
        <v>0</v>
      </c>
      <c r="Q396" s="112">
        <f t="shared" ca="1" si="55"/>
        <v>0.99590125531644647</v>
      </c>
      <c r="R396" s="112">
        <f ca="1">IF(B395=0,0,IF(B396=B395,R395+L396/O396,L396/O396+1))</f>
        <v>5.2848184300494845</v>
      </c>
    </row>
    <row r="397" spans="1:18" ht="24" x14ac:dyDescent="0.25">
      <c r="A397" s="102">
        <v>394</v>
      </c>
      <c r="B397" s="102" t="str">
        <f>'Участки тепловых сетей'!B397</f>
        <v>Котёл наружного применения КСВО-1000/2 сдвоенный (2*500 кВт) п. Сатис</v>
      </c>
      <c r="C397" s="102" t="str">
        <f>'Участки тепловых сетей'!C397</f>
        <v>УТ5</v>
      </c>
      <c r="D397" s="102" t="str">
        <f>'Участки тепловых сетей'!D397</f>
        <v xml:space="preserve">УТ6 </v>
      </c>
      <c r="E397" s="102">
        <f>IF('Участки тепловых сетей'!F397="Подземная канальная или подвальная",2,IF('Участки тепловых сетей'!F397="Подземная бесканальная",2,IF('Участки тепловых сетей'!F397="Надземная",1,0)))</f>
        <v>1</v>
      </c>
      <c r="F397" s="102">
        <f t="shared" ref="F397:F460" si="56">IF(B397=0,0,0.05)</f>
        <v>0.05</v>
      </c>
      <c r="G397" s="102">
        <f ca="1">IF(B397=0,0,(YEAR(TODAY())-'Участки тепловых сетей'!E397)*0.85)</f>
        <v>37.4</v>
      </c>
      <c r="H397" s="102">
        <f>IF(B397=0,0,'Участки тепловых сетей'!H397/1000)</f>
        <v>0.05</v>
      </c>
      <c r="I397" s="108">
        <f>IF(B397=0,0,'Участки тепловых сетей'!G397/1000)</f>
        <v>5.0999999999999997E-2</v>
      </c>
      <c r="J397" s="102">
        <f t="shared" ref="J397:J460" si="57">IF(H397&lt;1,H397,IF(B397=0,0,IF(I397&lt;0.3,1,IF(I397&lt;0.6,1.5,IF(I397=0.6,2,IF(I397&lt;1.4,3,0))))))</f>
        <v>0.05</v>
      </c>
      <c r="K397" s="109">
        <f t="shared" ref="K397:K460" ca="1" si="58">IF(B397=0,0,IF(G397&gt;17,0.5*EXP(G397/20),IF(G397&gt;3,1,0.8)))</f>
        <v>3.2441481996433552</v>
      </c>
      <c r="L397" s="109">
        <f t="shared" ref="L397:L460" ca="1" si="59">IF(B397=0,0,M397*H397)</f>
        <v>4.8255718163911727E-2</v>
      </c>
      <c r="M397" s="109">
        <f t="shared" ref="M397:M460" ca="1" si="60">IF(B397=0,0,F397*(0.1*G397)^(K397-1))</f>
        <v>0.96511436327823452</v>
      </c>
      <c r="N397" s="108">
        <f t="shared" ref="N397:N460" si="61">IF(B397=0,0,2.91*(1+((20.89+((-1.88)*J397))*I397^(1.2))))</f>
        <v>4.6119900195766856</v>
      </c>
      <c r="O397" s="111">
        <f t="shared" ref="O397:O460" si="62">IF(B397=0,0,1/N397)</f>
        <v>0.21682614137395415</v>
      </c>
      <c r="P397" s="111">
        <f>_xlfn.MAXIFS($R$4:$R$13,$B$4:$B$13,B397)</f>
        <v>0</v>
      </c>
      <c r="Q397" s="112">
        <f t="shared" ref="Q397:Q460" ca="1" si="63">IF(B397=0,0,EXP(-L397))</f>
        <v>0.952890084616412</v>
      </c>
      <c r="R397" s="112">
        <f ca="1">IF(B396=0,0,IF(B397=B396,R396+L397/O397,L397/O397+1))</f>
        <v>5.5073733206089504</v>
      </c>
    </row>
    <row r="398" spans="1:18" ht="24" x14ac:dyDescent="0.25">
      <c r="A398" s="102">
        <v>395</v>
      </c>
      <c r="B398" s="102" t="str">
        <f>'Участки тепловых сетей'!B398</f>
        <v>Котёл наружного применения КСВО-1000/2 сдвоенный (2*500 кВт) п. Сатис</v>
      </c>
      <c r="C398" s="102" t="str">
        <f>'Участки тепловых сетей'!C398</f>
        <v>Котёл наружного применения КСВО-1000/2 сдвоенный (2*500 кВт) п.Сатис</v>
      </c>
      <c r="D398" s="102" t="str">
        <f>'Участки тепловых сетей'!D398</f>
        <v xml:space="preserve">ТК1 </v>
      </c>
      <c r="E398" s="102">
        <f>IF('Участки тепловых сетей'!F398="Подземная канальная или подвальная",2,IF('Участки тепловых сетей'!F398="Подземная бесканальная",2,IF('Участки тепловых сетей'!F398="Надземная",1,0)))</f>
        <v>2</v>
      </c>
      <c r="F398" s="102">
        <f t="shared" si="56"/>
        <v>0.05</v>
      </c>
      <c r="G398" s="102">
        <f ca="1">IF(B398=0,0,(YEAR(TODAY())-'Участки тепловых сетей'!E398)*0.85)</f>
        <v>38.25</v>
      </c>
      <c r="H398" s="102">
        <f>IF(B398=0,0,'Участки тепловых сетей'!H398/1000)</f>
        <v>6.2E-2</v>
      </c>
      <c r="I398" s="108">
        <f>IF(B398=0,0,'Участки тепловых сетей'!G398/1000)</f>
        <v>5.0999999999999997E-2</v>
      </c>
      <c r="J398" s="102">
        <f t="shared" si="57"/>
        <v>6.2E-2</v>
      </c>
      <c r="K398" s="109">
        <f t="shared" ca="1" si="58"/>
        <v>3.3849963207636384</v>
      </c>
      <c r="L398" s="109">
        <f t="shared" ca="1" si="59"/>
        <v>7.6021342257347191E-2</v>
      </c>
      <c r="M398" s="109">
        <f t="shared" ca="1" si="60"/>
        <v>1.226150681570116</v>
      </c>
      <c r="N398" s="108">
        <f t="shared" si="61"/>
        <v>4.6101436599478314</v>
      </c>
      <c r="O398" s="111">
        <f t="shared" si="62"/>
        <v>0.21691298010685334</v>
      </c>
      <c r="P398" s="111">
        <f>_xlfn.MAXIFS($R$4:$R$13,$B$4:$B$13,B398)</f>
        <v>0</v>
      </c>
      <c r="Q398" s="112">
        <f t="shared" ca="1" si="63"/>
        <v>0.92679642642046545</v>
      </c>
      <c r="R398" s="112">
        <f ca="1">IF(B397=0,0,IF(B398=B397,R397+L398/O398,L398/O398+1))</f>
        <v>5.8578426296373838</v>
      </c>
    </row>
    <row r="399" spans="1:18" ht="24" x14ac:dyDescent="0.25">
      <c r="A399" s="102">
        <v>396</v>
      </c>
      <c r="B399" s="102" t="str">
        <f>'Участки тепловых сетей'!B399</f>
        <v>Котёл наружного применения КСВО-1000/2 сдвоенный (2*500 кВт) п. Сатис</v>
      </c>
      <c r="C399" s="102" t="str">
        <f>'Участки тепловых сетей'!C399</f>
        <v>ТК1</v>
      </c>
      <c r="D399" s="102" t="str">
        <f>'Участки тепловых сетей'!D399</f>
        <v xml:space="preserve">ул. Московская, 44 </v>
      </c>
      <c r="E399" s="102">
        <f>IF('Участки тепловых сетей'!F399="Подземная канальная или подвальная",2,IF('Участки тепловых сетей'!F399="Подземная бесканальная",2,IF('Участки тепловых сетей'!F399="Надземная",1,0)))</f>
        <v>2</v>
      </c>
      <c r="F399" s="102">
        <f t="shared" si="56"/>
        <v>0.05</v>
      </c>
      <c r="G399" s="102">
        <f ca="1">IF(B399=0,0,(YEAR(TODAY())-'Участки тепловых сетей'!E399)*0.85)</f>
        <v>39.949999999999996</v>
      </c>
      <c r="H399" s="102">
        <f>IF(B399=0,0,'Участки тепловых сетей'!H399/1000)</f>
        <v>6.2E-2</v>
      </c>
      <c r="I399" s="108">
        <f>IF(B399=0,0,'Участки тепловых сетей'!G399/1000)</f>
        <v>5.0999999999999997E-2</v>
      </c>
      <c r="J399" s="102">
        <f t="shared" si="57"/>
        <v>6.2E-2</v>
      </c>
      <c r="K399" s="109">
        <f t="shared" ca="1" si="58"/>
        <v>3.6853032651266591</v>
      </c>
      <c r="L399" s="109">
        <f t="shared" ca="1" si="59"/>
        <v>0.12782525771367309</v>
      </c>
      <c r="M399" s="109">
        <f t="shared" ca="1" si="60"/>
        <v>2.0616977050592435</v>
      </c>
      <c r="N399" s="108">
        <f t="shared" si="61"/>
        <v>4.6101436599478314</v>
      </c>
      <c r="O399" s="111">
        <f t="shared" si="62"/>
        <v>0.21691298010685334</v>
      </c>
      <c r="P399" s="111">
        <f>_xlfn.MAXIFS($R$4:$R$13,$B$4:$B$13,B399)</f>
        <v>0</v>
      </c>
      <c r="Q399" s="112">
        <f t="shared" ca="1" si="63"/>
        <v>0.88000714016963333</v>
      </c>
      <c r="R399" s="112">
        <f ca="1">IF(B398=0,0,IF(B399=B398,R398+L399/O399,L399/O399+1))</f>
        <v>6.447135431067271</v>
      </c>
    </row>
    <row r="400" spans="1:18" ht="24" x14ac:dyDescent="0.25">
      <c r="A400" s="102">
        <v>397</v>
      </c>
      <c r="B400" s="102" t="str">
        <f>'Участки тепловых сетей'!B400</f>
        <v>Котёл наружного применения КСВО-1000/2 сдвоенный (2*500 кВт) п. Сатис</v>
      </c>
      <c r="C400" s="102" t="str">
        <f>'Участки тепловых сетей'!C400</f>
        <v>УТ7</v>
      </c>
      <c r="D400" s="102" t="str">
        <f>'Участки тепловых сетей'!D400</f>
        <v xml:space="preserve">ул. Московская, 39 </v>
      </c>
      <c r="E400" s="102">
        <f>IF('Участки тепловых сетей'!F400="Подземная канальная или подвальная",2,IF('Участки тепловых сетей'!F400="Подземная бесканальная",2,IF('Участки тепловых сетей'!F400="Надземная",1,0)))</f>
        <v>2</v>
      </c>
      <c r="F400" s="102">
        <f t="shared" si="56"/>
        <v>0.05</v>
      </c>
      <c r="G400" s="102">
        <f ca="1">IF(B400=0,0,(YEAR(TODAY())-'Участки тепловых сетей'!E400)*0.85)</f>
        <v>29.75</v>
      </c>
      <c r="H400" s="102">
        <f>IF(B400=0,0,'Участки тепловых сетей'!H400/1000)</f>
        <v>2.4E-2</v>
      </c>
      <c r="I400" s="108">
        <f>IF(B400=0,0,'Участки тепловых сетей'!G400/1000)</f>
        <v>5.0999999999999997E-2</v>
      </c>
      <c r="J400" s="102">
        <f t="shared" si="57"/>
        <v>2.4E-2</v>
      </c>
      <c r="K400" s="109">
        <f t="shared" ca="1" si="58"/>
        <v>2.2130083172909671</v>
      </c>
      <c r="L400" s="109">
        <f t="shared" ca="1" si="59"/>
        <v>4.5032377766352719E-3</v>
      </c>
      <c r="M400" s="109">
        <f t="shared" ca="1" si="60"/>
        <v>0.18763490735980298</v>
      </c>
      <c r="N400" s="108">
        <f t="shared" si="61"/>
        <v>4.6159904654392028</v>
      </c>
      <c r="O400" s="111">
        <f t="shared" si="62"/>
        <v>0.21663822910536534</v>
      </c>
      <c r="P400" s="111">
        <f>_xlfn.MAXIFS($R$4:$R$13,$B$4:$B$13,B400)</f>
        <v>0</v>
      </c>
      <c r="Q400" s="112">
        <f t="shared" ca="1" si="63"/>
        <v>0.99550688659541486</v>
      </c>
      <c r="R400" s="112">
        <f ca="1">IF(B399=0,0,IF(B400=B399,R399+L400/O400,L400/O400+1))</f>
        <v>6.4679223337078255</v>
      </c>
    </row>
    <row r="401" spans="1:18" ht="24" x14ac:dyDescent="0.25">
      <c r="A401" s="102">
        <v>398</v>
      </c>
      <c r="B401" s="102" t="str">
        <f>'Участки тепловых сетей'!B401</f>
        <v>Котёл наружного применения КСВО-1000/2 сдвоенный (2*500 кВт) п. Сатис</v>
      </c>
      <c r="C401" s="102" t="str">
        <f>'Участки тепловых сетей'!C401</f>
        <v>ТК2</v>
      </c>
      <c r="D401" s="102" t="str">
        <f>'Участки тепловых сетей'!D401</f>
        <v xml:space="preserve">ул. Московская, 41 </v>
      </c>
      <c r="E401" s="102">
        <f>IF('Участки тепловых сетей'!F401="Подземная канальная или подвальная",2,IF('Участки тепловых сетей'!F401="Подземная бесканальная",2,IF('Участки тепловых сетей'!F401="Надземная",1,0)))</f>
        <v>2</v>
      </c>
      <c r="F401" s="102">
        <f t="shared" si="56"/>
        <v>0.05</v>
      </c>
      <c r="G401" s="102">
        <f ca="1">IF(B401=0,0,(YEAR(TODAY())-'Участки тепловых сетей'!E401)*0.85)</f>
        <v>23.8</v>
      </c>
      <c r="H401" s="102">
        <f>IF(B401=0,0,'Участки тепловых сетей'!H401/1000)</f>
        <v>5.1999999999999998E-2</v>
      </c>
      <c r="I401" s="108">
        <f>IF(B401=0,0,'Участки тепловых сетей'!G401/1000)</f>
        <v>5.0999999999999997E-2</v>
      </c>
      <c r="J401" s="102">
        <f t="shared" si="57"/>
        <v>5.1999999999999998E-2</v>
      </c>
      <c r="K401" s="109">
        <f t="shared" ca="1" si="58"/>
        <v>1.643540603691559</v>
      </c>
      <c r="L401" s="109">
        <f t="shared" ca="1" si="59"/>
        <v>4.5427193855361115E-3</v>
      </c>
      <c r="M401" s="109">
        <f t="shared" ca="1" si="60"/>
        <v>8.7359988183386764E-2</v>
      </c>
      <c r="N401" s="108">
        <f t="shared" si="61"/>
        <v>4.611682292971877</v>
      </c>
      <c r="O401" s="111">
        <f t="shared" si="62"/>
        <v>0.21684060966731869</v>
      </c>
      <c r="P401" s="111">
        <f>_xlfn.MAXIFS($R$4:$R$13,$B$4:$B$13,B401)</f>
        <v>0</v>
      </c>
      <c r="Q401" s="112">
        <f t="shared" ca="1" si="63"/>
        <v>0.99546758315774675</v>
      </c>
      <c r="R401" s="112">
        <f ca="1">IF(B400=0,0,IF(B401=B400,R400+L401/O401,L401/O401+1))</f>
        <v>6.4888719122600422</v>
      </c>
    </row>
    <row r="402" spans="1:18" ht="24" x14ac:dyDescent="0.25">
      <c r="A402" s="102">
        <v>399</v>
      </c>
      <c r="B402" s="102" t="str">
        <f>'Участки тепловых сетей'!B402</f>
        <v>Котёл наружного применения КСВО-1000/2 сдвоенный (2*500 кВт) п. Сатис</v>
      </c>
      <c r="C402" s="102" t="str">
        <f>'Участки тепловых сетей'!C402</f>
        <v>ТК2</v>
      </c>
      <c r="D402" s="102" t="str">
        <f>'Участки тепловых сетей'!D402</f>
        <v xml:space="preserve">ул. Московская, 40 </v>
      </c>
      <c r="E402" s="102">
        <f>IF('Участки тепловых сетей'!F402="Подземная канальная или подвальная",2,IF('Участки тепловых сетей'!F402="Подземная бесканальная",2,IF('Участки тепловых сетей'!F402="Надземная",1,0)))</f>
        <v>2</v>
      </c>
      <c r="F402" s="102">
        <f t="shared" si="56"/>
        <v>0.05</v>
      </c>
      <c r="G402" s="102">
        <f ca="1">IF(B402=0,0,(YEAR(TODAY())-'Участки тепловых сетей'!E402)*0.85)</f>
        <v>36.549999999999997</v>
      </c>
      <c r="H402" s="102">
        <f>IF(B402=0,0,'Участки тепловых сетей'!H402/1000)</f>
        <v>2.5000000000000001E-2</v>
      </c>
      <c r="I402" s="108">
        <f>IF(B402=0,0,'Участки тепловых сетей'!G402/1000)</f>
        <v>5.0999999999999997E-2</v>
      </c>
      <c r="J402" s="102">
        <f t="shared" si="57"/>
        <v>2.5000000000000001E-2</v>
      </c>
      <c r="K402" s="109">
        <f t="shared" ca="1" si="58"/>
        <v>3.1091607032751369</v>
      </c>
      <c r="L402" s="109">
        <f t="shared" ca="1" si="59"/>
        <v>1.92366727975662E-2</v>
      </c>
      <c r="M402" s="109">
        <f t="shared" ca="1" si="60"/>
        <v>0.76946691190264793</v>
      </c>
      <c r="N402" s="108">
        <f t="shared" si="61"/>
        <v>4.615836602136798</v>
      </c>
      <c r="O402" s="111">
        <f t="shared" si="62"/>
        <v>0.21664545047740044</v>
      </c>
      <c r="P402" s="111">
        <f>_xlfn.MAXIFS($R$4:$R$13,$B$4:$B$13,B402)</f>
        <v>0</v>
      </c>
      <c r="Q402" s="112">
        <f t="shared" ca="1" si="63"/>
        <v>0.98094717125595887</v>
      </c>
      <c r="R402" s="112">
        <f ca="1">IF(B401=0,0,IF(B402=B401,R401+L402/O402,L402/O402+1))</f>
        <v>6.5776652506623776</v>
      </c>
    </row>
    <row r="403" spans="1:18" ht="24" x14ac:dyDescent="0.25">
      <c r="A403" s="102">
        <v>400</v>
      </c>
      <c r="B403" s="102" t="str">
        <f>'Участки тепловых сетей'!B403</f>
        <v>Котёл наружного применения КСВО-1000/2 сдвоенный (2*500 кВт) п. Сатис</v>
      </c>
      <c r="C403" s="102" t="str">
        <f>'Участки тепловых сетей'!C403</f>
        <v>ТК1</v>
      </c>
      <c r="D403" s="102" t="str">
        <f>'Участки тепловых сетей'!D403</f>
        <v xml:space="preserve">ул. Московская, 48 </v>
      </c>
      <c r="E403" s="102">
        <f>IF('Участки тепловых сетей'!F403="Подземная канальная или подвальная",2,IF('Участки тепловых сетей'!F403="Подземная бесканальная",2,IF('Участки тепловых сетей'!F403="Надземная",1,0)))</f>
        <v>2</v>
      </c>
      <c r="F403" s="102">
        <f t="shared" si="56"/>
        <v>0.05</v>
      </c>
      <c r="G403" s="102">
        <f ca="1">IF(B403=0,0,(YEAR(TODAY())-'Участки тепловых сетей'!E403)*0.85)</f>
        <v>40.799999999999997</v>
      </c>
      <c r="H403" s="102">
        <f>IF(B403=0,0,'Участки тепловых сетей'!H403/1000)</f>
        <v>2.9000000000000001E-2</v>
      </c>
      <c r="I403" s="108">
        <f>IF(B403=0,0,'Участки тепловых сетей'!G403/1000)</f>
        <v>3.2000000000000001E-2</v>
      </c>
      <c r="J403" s="102">
        <f t="shared" si="57"/>
        <v>2.9000000000000001E-2</v>
      </c>
      <c r="K403" s="109">
        <f t="shared" ca="1" si="58"/>
        <v>3.845304599439499</v>
      </c>
      <c r="L403" s="109">
        <f t="shared" ca="1" si="59"/>
        <v>7.922863486726188E-2</v>
      </c>
      <c r="M403" s="109">
        <f t="shared" ca="1" si="60"/>
        <v>2.7320218919745476</v>
      </c>
      <c r="N403" s="108">
        <f t="shared" si="61"/>
        <v>3.8847123594395434</v>
      </c>
      <c r="O403" s="111">
        <f t="shared" si="62"/>
        <v>0.25741931640577692</v>
      </c>
      <c r="P403" s="111">
        <f>_xlfn.MAXIFS($R$4:$R$13,$B$4:$B$13,B403)</f>
        <v>0</v>
      </c>
      <c r="Q403" s="112">
        <f t="shared" ca="1" si="63"/>
        <v>0.92382868084936254</v>
      </c>
      <c r="R403" s="112">
        <f ca="1">IF(B402=0,0,IF(B403=B402,R402+L403/O403,L403/O403+1))</f>
        <v>6.8854457077527522</v>
      </c>
    </row>
    <row r="404" spans="1:18" ht="24" x14ac:dyDescent="0.25">
      <c r="A404" s="102">
        <v>401</v>
      </c>
      <c r="B404" s="102" t="str">
        <f>'Участки тепловых сетей'!B404</f>
        <v>Котёл наружного применения КСВО-1000/2 сдвоенный (2*500 кВт) п. Сатис</v>
      </c>
      <c r="C404" s="102" t="str">
        <f>'Участки тепловых сетей'!C404</f>
        <v>УТ5</v>
      </c>
      <c r="D404" s="102" t="str">
        <f>'Участки тепловых сетей'!D404</f>
        <v xml:space="preserve">ул. Московская, 37А </v>
      </c>
      <c r="E404" s="102">
        <f>IF('Участки тепловых сетей'!F404="Подземная канальная или подвальная",2,IF('Участки тепловых сетей'!F404="Подземная бесканальная",2,IF('Участки тепловых сетей'!F404="Надземная",1,0)))</f>
        <v>1</v>
      </c>
      <c r="F404" s="102">
        <f t="shared" si="56"/>
        <v>0.05</v>
      </c>
      <c r="G404" s="102">
        <f ca="1">IF(B404=0,0,(YEAR(TODAY())-'Участки тепловых сетей'!E404)*0.85)</f>
        <v>31.45</v>
      </c>
      <c r="H404" s="102">
        <f>IF(B404=0,0,'Участки тепловых сетей'!H404/1000)</f>
        <v>0.06</v>
      </c>
      <c r="I404" s="108">
        <f>IF(B404=0,0,'Участки тепловых сетей'!G404/1000)</f>
        <v>2.1000000000000001E-2</v>
      </c>
      <c r="J404" s="102">
        <f t="shared" si="57"/>
        <v>0.06</v>
      </c>
      <c r="K404" s="109">
        <f t="shared" ca="1" si="58"/>
        <v>2.4093399237801809</v>
      </c>
      <c r="L404" s="109">
        <f t="shared" ca="1" si="59"/>
        <v>1.5081269588906073E-2</v>
      </c>
      <c r="M404" s="109">
        <f t="shared" ca="1" si="60"/>
        <v>0.25135449314843455</v>
      </c>
      <c r="N404" s="108">
        <f t="shared" si="61"/>
        <v>3.4963314138164292</v>
      </c>
      <c r="O404" s="111">
        <f t="shared" si="62"/>
        <v>0.28601407636824894</v>
      </c>
      <c r="P404" s="111">
        <f>_xlfn.MAXIFS($R$4:$R$13,$B$4:$B$13,B404)</f>
        <v>0</v>
      </c>
      <c r="Q404" s="112">
        <f t="shared" ca="1" si="63"/>
        <v>0.98503188321382362</v>
      </c>
      <c r="R404" s="112">
        <f ca="1">IF(B403=0,0,IF(B404=B403,R403+L404/O404,L404/O404+1))</f>
        <v>6.938174824376679</v>
      </c>
    </row>
    <row r="405" spans="1:18" ht="24" x14ac:dyDescent="0.25">
      <c r="A405" s="102">
        <v>402</v>
      </c>
      <c r="B405" s="102" t="str">
        <f>'Участки тепловых сетей'!B405</f>
        <v>Котёл наружного применения КСВО-1000/2 сдвоенный (2*500 кВт) п. Сатис</v>
      </c>
      <c r="C405" s="102" t="str">
        <f>'Участки тепловых сетей'!C405</f>
        <v>УТ6</v>
      </c>
      <c r="D405" s="102" t="str">
        <f>'Участки тепловых сетей'!D405</f>
        <v xml:space="preserve">ул. Московская, 36 </v>
      </c>
      <c r="E405" s="102">
        <f>IF('Участки тепловых сетей'!F405="Подземная канальная или подвальная",2,IF('Участки тепловых сетей'!F405="Подземная бесканальная",2,IF('Участки тепловых сетей'!F405="Надземная",1,0)))</f>
        <v>1</v>
      </c>
      <c r="F405" s="102">
        <f t="shared" si="56"/>
        <v>0.05</v>
      </c>
      <c r="G405" s="102">
        <f ca="1">IF(B405=0,0,(YEAR(TODAY())-'Участки тепловых сетей'!E405)*0.85)</f>
        <v>31.45</v>
      </c>
      <c r="H405" s="102">
        <f>IF(B405=0,0,'Участки тепловых сетей'!H405/1000)</f>
        <v>4.8000000000000001E-2</v>
      </c>
      <c r="I405" s="108">
        <f>IF(B405=0,0,'Участки тепловых сетей'!G405/1000)</f>
        <v>2.1000000000000001E-2</v>
      </c>
      <c r="J405" s="102">
        <f t="shared" si="57"/>
        <v>4.8000000000000001E-2</v>
      </c>
      <c r="K405" s="109">
        <f t="shared" ca="1" si="58"/>
        <v>2.4093399237801809</v>
      </c>
      <c r="L405" s="109">
        <f t="shared" ca="1" si="59"/>
        <v>1.2065015671124859E-2</v>
      </c>
      <c r="M405" s="109">
        <f t="shared" ca="1" si="60"/>
        <v>0.25135449314843455</v>
      </c>
      <c r="N405" s="108">
        <f t="shared" si="61"/>
        <v>3.4969680557458371</v>
      </c>
      <c r="O405" s="111">
        <f t="shared" si="62"/>
        <v>0.28596200596025145</v>
      </c>
      <c r="P405" s="111">
        <f>_xlfn.MAXIFS($R$4:$R$13,$B$4:$B$13,B405)</f>
        <v>0</v>
      </c>
      <c r="Q405" s="112">
        <f t="shared" ca="1" si="63"/>
        <v>0.98800747480466211</v>
      </c>
      <c r="R405" s="112">
        <f ca="1">IF(B404=0,0,IF(B405=B404,R404+L405/O405,L405/O405+1))</f>
        <v>6.9803657987706753</v>
      </c>
    </row>
    <row r="406" spans="1:18" ht="24" x14ac:dyDescent="0.25">
      <c r="A406" s="102">
        <v>403</v>
      </c>
      <c r="B406" s="102" t="str">
        <f>'Участки тепловых сетей'!B406</f>
        <v>Котёл наружного применения КСВО-1000/2 сдвоенный (2*500 кВт) п. Сатис</v>
      </c>
      <c r="C406" s="102" t="str">
        <f>'Участки тепловых сетей'!C406</f>
        <v>УТ6</v>
      </c>
      <c r="D406" s="102" t="str">
        <f>'Участки тепловых сетей'!D406</f>
        <v xml:space="preserve">ул. Московская, 9 </v>
      </c>
      <c r="E406" s="102">
        <f>IF('Участки тепловых сетей'!F406="Подземная канальная или подвальная",2,IF('Участки тепловых сетей'!F406="Подземная бесканальная",2,IF('Участки тепловых сетей'!F406="Надземная",1,0)))</f>
        <v>2</v>
      </c>
      <c r="F406" s="102">
        <f t="shared" si="56"/>
        <v>0.05</v>
      </c>
      <c r="G406" s="102">
        <f ca="1">IF(B406=0,0,(YEAR(TODAY())-'Участки тепловых сетей'!E406)*0.85)</f>
        <v>31.45</v>
      </c>
      <c r="H406" s="102">
        <f>IF(B406=0,0,'Участки тепловых сетей'!H406/1000)</f>
        <v>7.0000000000000007E-2</v>
      </c>
      <c r="I406" s="108">
        <f>IF(B406=0,0,'Участки тепловых сетей'!G406/1000)</f>
        <v>2.1000000000000001E-2</v>
      </c>
      <c r="J406" s="102">
        <f t="shared" si="57"/>
        <v>7.0000000000000007E-2</v>
      </c>
      <c r="K406" s="109">
        <f t="shared" ca="1" si="58"/>
        <v>2.4093399237801809</v>
      </c>
      <c r="L406" s="109">
        <f t="shared" ca="1" si="59"/>
        <v>1.7594814520390422E-2</v>
      </c>
      <c r="M406" s="109">
        <f t="shared" ca="1" si="60"/>
        <v>0.25135449314843455</v>
      </c>
      <c r="N406" s="108">
        <f t="shared" si="61"/>
        <v>3.4958008788752557</v>
      </c>
      <c r="O406" s="111">
        <f t="shared" si="62"/>
        <v>0.28605748286262273</v>
      </c>
      <c r="P406" s="111">
        <f>_xlfn.MAXIFS($R$4:$R$13,$B$4:$B$13,B406)</f>
        <v>0</v>
      </c>
      <c r="Q406" s="112">
        <f t="shared" ca="1" si="63"/>
        <v>0.98255907038141865</v>
      </c>
      <c r="R406" s="112">
        <f ca="1">IF(B405=0,0,IF(B406=B405,R405+L406/O406,L406/O406+1))</f>
        <v>7.0418737668347031</v>
      </c>
    </row>
    <row r="407" spans="1:18" x14ac:dyDescent="0.25">
      <c r="A407" s="102">
        <v>404</v>
      </c>
      <c r="B407" s="102" t="str">
        <f>'Участки тепловых сетей'!B407</f>
        <v xml:space="preserve">Блочно-модульная котельная EMS-5600M (п. Сатис) </v>
      </c>
      <c r="C407" s="102" t="str">
        <f>'Участки тепловых сетей'!C407</f>
        <v>УТ7</v>
      </c>
      <c r="D407" s="102" t="str">
        <f>'Участки тепловых сетей'!D407</f>
        <v xml:space="preserve">УТ6 </v>
      </c>
      <c r="E407" s="102">
        <f>IF('Участки тепловых сетей'!F407="Подземная канальная или подвальная",2,IF('Участки тепловых сетей'!F407="Подземная бесканальная",2,IF('Участки тепловых сетей'!F407="Надземная",1,0)))</f>
        <v>1</v>
      </c>
      <c r="F407" s="102">
        <f t="shared" si="56"/>
        <v>0.05</v>
      </c>
      <c r="G407" s="102">
        <f ca="1">IF(B407=0,0,(YEAR(TODAY())-'Участки тепловых сетей'!E407)*0.85)</f>
        <v>36.549999999999997</v>
      </c>
      <c r="H407" s="102">
        <f>IF(B407=0,0,'Участки тепловых сетей'!H407/1000)</f>
        <v>1.4999999999999999E-2</v>
      </c>
      <c r="I407" s="108">
        <f>IF(B407=0,0,'Участки тепловых сетей'!G407/1000)</f>
        <v>0.35899999999999999</v>
      </c>
      <c r="J407" s="102">
        <f t="shared" si="57"/>
        <v>1.4999999999999999E-2</v>
      </c>
      <c r="K407" s="109">
        <f t="shared" ca="1" si="58"/>
        <v>3.1091607032751369</v>
      </c>
      <c r="L407" s="109">
        <f t="shared" ca="1" si="59"/>
        <v>1.1542003678539718E-2</v>
      </c>
      <c r="M407" s="109">
        <f t="shared" ca="1" si="60"/>
        <v>0.76946691190264793</v>
      </c>
      <c r="N407" s="108">
        <f t="shared" si="61"/>
        <v>20.666530220156584</v>
      </c>
      <c r="O407" s="111">
        <f t="shared" si="62"/>
        <v>4.8387416240036028E-2</v>
      </c>
      <c r="P407" s="111">
        <f>_xlfn.MAXIFS($R$4:$R$13,$B$4:$B$13,B407)</f>
        <v>0</v>
      </c>
      <c r="Q407" s="112">
        <f t="shared" ca="1" si="63"/>
        <v>0.98852434971685543</v>
      </c>
      <c r="R407" s="112">
        <f ca="1">IF(B406=0,0,IF(B407=B406,R406+L407/O407,L407/O407+1))</f>
        <v>1.2385331678236995</v>
      </c>
    </row>
    <row r="408" spans="1:18" x14ac:dyDescent="0.25">
      <c r="A408" s="102">
        <v>405</v>
      </c>
      <c r="B408" s="102" t="str">
        <f>'Участки тепловых сетей'!B408</f>
        <v xml:space="preserve">Блочно-модульная котельная EMS-5600M (п. Сатис) </v>
      </c>
      <c r="C408" s="102" t="str">
        <f>'Участки тепловых сетей'!C408</f>
        <v>УТ6</v>
      </c>
      <c r="D408" s="102" t="str">
        <f>'Участки тепловых сетей'!D408</f>
        <v xml:space="preserve">УТ5 </v>
      </c>
      <c r="E408" s="102">
        <f>IF('Участки тепловых сетей'!F408="Подземная канальная или подвальная",2,IF('Участки тепловых сетей'!F408="Подземная бесканальная",2,IF('Участки тепловых сетей'!F408="Надземная",1,0)))</f>
        <v>1</v>
      </c>
      <c r="F408" s="102">
        <f t="shared" si="56"/>
        <v>0.05</v>
      </c>
      <c r="G408" s="102">
        <f ca="1">IF(B408=0,0,(YEAR(TODAY())-'Участки тепловых сетей'!E408)*0.85)</f>
        <v>36.549999999999997</v>
      </c>
      <c r="H408" s="102">
        <f>IF(B408=0,0,'Участки тепловых сетей'!H408/1000)</f>
        <v>6.8000000000000005E-2</v>
      </c>
      <c r="I408" s="108">
        <f>IF(B408=0,0,'Участки тепловых сетей'!G408/1000)</f>
        <v>0.35899999999999999</v>
      </c>
      <c r="J408" s="102">
        <f t="shared" si="57"/>
        <v>6.8000000000000005E-2</v>
      </c>
      <c r="K408" s="109">
        <f t="shared" ca="1" si="58"/>
        <v>3.1091607032751369</v>
      </c>
      <c r="L408" s="109">
        <f t="shared" ca="1" si="59"/>
        <v>5.2323750009380061E-2</v>
      </c>
      <c r="M408" s="109">
        <f t="shared" ca="1" si="60"/>
        <v>0.76946691190264793</v>
      </c>
      <c r="N408" s="108">
        <f t="shared" si="61"/>
        <v>20.581721590453665</v>
      </c>
      <c r="O408" s="111">
        <f t="shared" si="62"/>
        <v>4.858680045812231E-2</v>
      </c>
      <c r="P408" s="111">
        <f>_xlfn.MAXIFS($R$4:$R$13,$B$4:$B$13,B408)</f>
        <v>0</v>
      </c>
      <c r="Q408" s="112">
        <f t="shared" ca="1" si="63"/>
        <v>0.94902157135948628</v>
      </c>
      <c r="R408" s="112">
        <f ca="1">IF(B407=0,0,IF(B408=B407,R407+L408/O408,L408/O408+1))</f>
        <v>2.3154460230852574</v>
      </c>
    </row>
    <row r="409" spans="1:18" x14ac:dyDescent="0.25">
      <c r="A409" s="102">
        <v>406</v>
      </c>
      <c r="B409" s="102" t="str">
        <f>'Участки тепловых сетей'!B409</f>
        <v xml:space="preserve">Блочно-модульная котельная EMS-5600M (п. Сатис) </v>
      </c>
      <c r="C409" s="102" t="str">
        <f>'Участки тепловых сетей'!C409</f>
        <v>УТ5</v>
      </c>
      <c r="D409" s="102" t="str">
        <f>'Участки тепловых сетей'!D409</f>
        <v xml:space="preserve">УТ4 </v>
      </c>
      <c r="E409" s="102">
        <f>IF('Участки тепловых сетей'!F409="Подземная канальная или подвальная",2,IF('Участки тепловых сетей'!F409="Подземная бесканальная",2,IF('Участки тепловых сетей'!F409="Надземная",1,0)))</f>
        <v>1</v>
      </c>
      <c r="F409" s="102">
        <f t="shared" si="56"/>
        <v>0.05</v>
      </c>
      <c r="G409" s="102">
        <f ca="1">IF(B409=0,0,(YEAR(TODAY())-'Участки тепловых сетей'!E409)*0.85)</f>
        <v>36.549999999999997</v>
      </c>
      <c r="H409" s="102">
        <f>IF(B409=0,0,'Участки тепловых сетей'!H409/1000)</f>
        <v>4.0500000000000001E-2</v>
      </c>
      <c r="I409" s="108">
        <f>IF(B409=0,0,'Участки тепловых сетей'!G409/1000)</f>
        <v>0.35899999999999999</v>
      </c>
      <c r="J409" s="102">
        <f t="shared" si="57"/>
        <v>4.0500000000000001E-2</v>
      </c>
      <c r="K409" s="109">
        <f t="shared" ca="1" si="58"/>
        <v>3.1091607032751369</v>
      </c>
      <c r="L409" s="109">
        <f t="shared" ca="1" si="59"/>
        <v>3.1163409932057243E-2</v>
      </c>
      <c r="M409" s="109">
        <f t="shared" ca="1" si="60"/>
        <v>0.76946691190264793</v>
      </c>
      <c r="N409" s="108">
        <f t="shared" si="61"/>
        <v>20.625726068129708</v>
      </c>
      <c r="O409" s="111">
        <f t="shared" si="62"/>
        <v>4.848314171810765E-2</v>
      </c>
      <c r="P409" s="111">
        <f>_xlfn.MAXIFS($R$4:$R$13,$B$4:$B$13,B409)</f>
        <v>0</v>
      </c>
      <c r="Q409" s="112">
        <f t="shared" ca="1" si="63"/>
        <v>0.96931716408165247</v>
      </c>
      <c r="R409" s="112">
        <f ca="1">IF(B408=0,0,IF(B409=B408,R408+L409/O409,L409/O409+1))</f>
        <v>2.9582139796927027</v>
      </c>
    </row>
    <row r="410" spans="1:18" x14ac:dyDescent="0.25">
      <c r="A410" s="102">
        <v>407</v>
      </c>
      <c r="B410" s="102" t="str">
        <f>'Участки тепловых сетей'!B410</f>
        <v xml:space="preserve">Блочно-модульная котельная EMS-5600M (п. Сатис) </v>
      </c>
      <c r="C410" s="102" t="str">
        <f>'Участки тепловых сетей'!C410</f>
        <v>УТ7</v>
      </c>
      <c r="D410" s="102" t="str">
        <f>'Участки тепловых сетей'!D410</f>
        <v xml:space="preserve">УТ8 </v>
      </c>
      <c r="E410" s="102">
        <f>IF('Участки тепловых сетей'!F410="Подземная канальная или подвальная",2,IF('Участки тепловых сетей'!F410="Подземная бесканальная",2,IF('Участки тепловых сетей'!F410="Надземная",1,0)))</f>
        <v>1</v>
      </c>
      <c r="F410" s="102">
        <f t="shared" si="56"/>
        <v>0.05</v>
      </c>
      <c r="G410" s="102">
        <f ca="1">IF(B410=0,0,(YEAR(TODAY())-'Участки тепловых сетей'!E410)*0.85)</f>
        <v>36.549999999999997</v>
      </c>
      <c r="H410" s="102">
        <f>IF(B410=0,0,'Участки тепловых сетей'!H410/1000)</f>
        <v>5.1999999999999998E-2</v>
      </c>
      <c r="I410" s="108">
        <f>IF(B410=0,0,'Участки тепловых сетей'!G410/1000)</f>
        <v>0.35899999999999999</v>
      </c>
      <c r="J410" s="102">
        <f t="shared" si="57"/>
        <v>5.1999999999999998E-2</v>
      </c>
      <c r="K410" s="109">
        <f t="shared" ca="1" si="58"/>
        <v>3.1091607032751369</v>
      </c>
      <c r="L410" s="109">
        <f t="shared" ca="1" si="59"/>
        <v>4.0012279418937688E-2</v>
      </c>
      <c r="M410" s="109">
        <f t="shared" ca="1" si="60"/>
        <v>0.76946691190264793</v>
      </c>
      <c r="N410" s="108">
        <f t="shared" si="61"/>
        <v>20.607324195646996</v>
      </c>
      <c r="O410" s="111">
        <f t="shared" si="62"/>
        <v>4.8526436062535268E-2</v>
      </c>
      <c r="P410" s="111">
        <f>_xlfn.MAXIFS($R$4:$R$13,$B$4:$B$13,B410)</f>
        <v>0</v>
      </c>
      <c r="Q410" s="112">
        <f t="shared" ca="1" si="63"/>
        <v>0.96077764128872456</v>
      </c>
      <c r="R410" s="112">
        <f ca="1">IF(B409=0,0,IF(B410=B409,R409+L410/O410,L410/O410+1))</f>
        <v>3.7827599934855658</v>
      </c>
    </row>
    <row r="411" spans="1:18" ht="24" x14ac:dyDescent="0.25">
      <c r="A411" s="102">
        <v>408</v>
      </c>
      <c r="B411" s="102" t="str">
        <f>'Участки тепловых сетей'!B411</f>
        <v xml:space="preserve">Блочно-модульная котельная EMS-5600M (п. Сатис) </v>
      </c>
      <c r="C411" s="102" t="str">
        <f>'Участки тепловых сетей'!C411</f>
        <v>Блочно-модульная котельная EMS-5600M (п.Сатис)</v>
      </c>
      <c r="D411" s="102" t="str">
        <f>'Участки тепловых сетей'!D411</f>
        <v xml:space="preserve">УТ7 </v>
      </c>
      <c r="E411" s="102">
        <f>IF('Участки тепловых сетей'!F411="Подземная канальная или подвальная",2,IF('Участки тепловых сетей'!F411="Подземная бесканальная",2,IF('Участки тепловых сетей'!F411="Надземная",1,0)))</f>
        <v>2</v>
      </c>
      <c r="F411" s="102">
        <f t="shared" si="56"/>
        <v>0.05</v>
      </c>
      <c r="G411" s="102">
        <f ca="1">IF(B411=0,0,(YEAR(TODAY())-'Участки тепловых сетей'!E411)*0.85)</f>
        <v>5.0999999999999996</v>
      </c>
      <c r="H411" s="102">
        <f>IF(B411=0,0,'Участки тепловых сетей'!H411/1000)</f>
        <v>3.5999999999999997E-2</v>
      </c>
      <c r="I411" s="108">
        <f>IF(B411=0,0,'Участки тепловых сетей'!G411/1000)</f>
        <v>0.35899999999999999</v>
      </c>
      <c r="J411" s="102">
        <f t="shared" si="57"/>
        <v>3.5999999999999997E-2</v>
      </c>
      <c r="K411" s="109">
        <f t="shared" ca="1" si="58"/>
        <v>1</v>
      </c>
      <c r="L411" s="109">
        <f t="shared" ca="1" si="59"/>
        <v>1.8E-3</v>
      </c>
      <c r="M411" s="109">
        <f t="shared" ca="1" si="60"/>
        <v>0.05</v>
      </c>
      <c r="N411" s="108">
        <f t="shared" si="61"/>
        <v>20.63292680084033</v>
      </c>
      <c r="O411" s="111">
        <f t="shared" si="62"/>
        <v>4.8466221474661189E-2</v>
      </c>
      <c r="P411" s="111">
        <f>_xlfn.MAXIFS($R$4:$R$13,$B$4:$B$13,B411)</f>
        <v>0</v>
      </c>
      <c r="Q411" s="112">
        <f t="shared" ca="1" si="63"/>
        <v>0.99820161902843729</v>
      </c>
      <c r="R411" s="112">
        <f ca="1">IF(B410=0,0,IF(B411=B410,R410+L411/O411,L411/O411+1))</f>
        <v>3.8198992617270786</v>
      </c>
    </row>
    <row r="412" spans="1:18" x14ac:dyDescent="0.25">
      <c r="A412" s="102">
        <v>409</v>
      </c>
      <c r="B412" s="102" t="str">
        <f>'Участки тепловых сетей'!B412</f>
        <v xml:space="preserve">Блочно-модульная котельная EMS-5600M (п. Сатис) </v>
      </c>
      <c r="C412" s="102" t="str">
        <f>'Участки тепловых сетей'!C412</f>
        <v>УТ8</v>
      </c>
      <c r="D412" s="102" t="str">
        <f>'Участки тепловых сетей'!D412</f>
        <v xml:space="preserve">ТК3 </v>
      </c>
      <c r="E412" s="102">
        <f>IF('Участки тепловых сетей'!F412="Подземная канальная или подвальная",2,IF('Участки тепловых сетей'!F412="Подземная бесканальная",2,IF('Участки тепловых сетей'!F412="Надземная",1,0)))</f>
        <v>2</v>
      </c>
      <c r="F412" s="102">
        <f t="shared" si="56"/>
        <v>0.05</v>
      </c>
      <c r="G412" s="102">
        <f ca="1">IF(B412=0,0,(YEAR(TODAY())-'Участки тепловых сетей'!E412)*0.85)</f>
        <v>35.699999999999996</v>
      </c>
      <c r="H412" s="102">
        <f>IF(B412=0,0,'Участки тепловых сетей'!H412/1000)</f>
        <v>0.18559999999999999</v>
      </c>
      <c r="I412" s="108">
        <f>IF(B412=0,0,'Участки тепловых сетей'!G412/1000)</f>
        <v>0.20699999999999999</v>
      </c>
      <c r="J412" s="102">
        <f t="shared" si="57"/>
        <v>0.18559999999999999</v>
      </c>
      <c r="K412" s="109">
        <f t="shared" ca="1" si="58"/>
        <v>2.9797899737912927</v>
      </c>
      <c r="L412" s="109">
        <f t="shared" ca="1" si="59"/>
        <v>0.11526964862588052</v>
      </c>
      <c r="M412" s="109">
        <f t="shared" ca="1" si="60"/>
        <v>0.62106491716530454</v>
      </c>
      <c r="N412" s="108">
        <f t="shared" si="61"/>
        <v>11.939849424922109</v>
      </c>
      <c r="O412" s="111">
        <f t="shared" si="62"/>
        <v>8.3753150011481287E-2</v>
      </c>
      <c r="P412" s="111">
        <f>_xlfn.MAXIFS($R$4:$R$13,$B$4:$B$13,B412)</f>
        <v>0</v>
      </c>
      <c r="Q412" s="112">
        <f t="shared" ca="1" si="63"/>
        <v>0.89112582065384416</v>
      </c>
      <c r="R412" s="112">
        <f ca="1">IF(B411=0,0,IF(B412=B411,R411+L412/O412,L412/O412+1))</f>
        <v>5.1962015095837719</v>
      </c>
    </row>
    <row r="413" spans="1:18" x14ac:dyDescent="0.25">
      <c r="A413" s="102">
        <v>410</v>
      </c>
      <c r="B413" s="102" t="str">
        <f>'Участки тепловых сетей'!B413</f>
        <v xml:space="preserve">Блочно-модульная котельная EMS-5600M (п. Сатис) </v>
      </c>
      <c r="C413" s="102" t="str">
        <f>'Участки тепловых сетей'!C413</f>
        <v>ТК3</v>
      </c>
      <c r="D413" s="102" t="str">
        <f>'Участки тепловых сетей'!D413</f>
        <v xml:space="preserve">ТК4 </v>
      </c>
      <c r="E413" s="102">
        <f>IF('Участки тепловых сетей'!F413="Подземная канальная или подвальная",2,IF('Участки тепловых сетей'!F413="Подземная бесканальная",2,IF('Участки тепловых сетей'!F413="Надземная",1,0)))</f>
        <v>2</v>
      </c>
      <c r="F413" s="102">
        <f t="shared" si="56"/>
        <v>0.05</v>
      </c>
      <c r="G413" s="102">
        <f ca="1">IF(B413=0,0,(YEAR(TODAY())-'Участки тепловых сетей'!E413)*0.85)</f>
        <v>4.25</v>
      </c>
      <c r="H413" s="102">
        <f>IF(B413=0,0,'Участки тепловых сетей'!H413/1000)</f>
        <v>2.6499999999999999E-2</v>
      </c>
      <c r="I413" s="108">
        <f>IF(B413=0,0,'Участки тепловых сетей'!G413/1000)</f>
        <v>0.20699999999999999</v>
      </c>
      <c r="J413" s="102">
        <f t="shared" si="57"/>
        <v>2.6499999999999999E-2</v>
      </c>
      <c r="K413" s="109">
        <f t="shared" ca="1" si="58"/>
        <v>1</v>
      </c>
      <c r="L413" s="109">
        <f t="shared" ca="1" si="59"/>
        <v>1.325E-3</v>
      </c>
      <c r="M413" s="109">
        <f t="shared" ca="1" si="60"/>
        <v>0.05</v>
      </c>
      <c r="N413" s="108">
        <f t="shared" si="61"/>
        <v>12.071337216882995</v>
      </c>
      <c r="O413" s="111">
        <f t="shared" si="62"/>
        <v>8.2840863612143822E-2</v>
      </c>
      <c r="P413" s="111">
        <f>_xlfn.MAXIFS($R$4:$R$13,$B$4:$B$13,B413)</f>
        <v>0</v>
      </c>
      <c r="Q413" s="112">
        <f t="shared" ca="1" si="63"/>
        <v>0.99867587742492792</v>
      </c>
      <c r="R413" s="112">
        <f ca="1">IF(B412=0,0,IF(B413=B412,R412+L413/O413,L413/O413+1))</f>
        <v>5.2121960313961422</v>
      </c>
    </row>
    <row r="414" spans="1:18" x14ac:dyDescent="0.25">
      <c r="A414" s="102">
        <v>411</v>
      </c>
      <c r="B414" s="102" t="str">
        <f>'Участки тепловых сетей'!B414</f>
        <v xml:space="preserve">Блочно-модульная котельная EMS-5600M (п. Сатис) </v>
      </c>
      <c r="C414" s="102" t="str">
        <f>'Участки тепловых сетей'!C414</f>
        <v>ТК4</v>
      </c>
      <c r="D414" s="102" t="str">
        <f>'Участки тепловых сетей'!D414</f>
        <v xml:space="preserve">ТК5 </v>
      </c>
      <c r="E414" s="102">
        <f>IF('Участки тепловых сетей'!F414="Подземная канальная или подвальная",2,IF('Участки тепловых сетей'!F414="Подземная бесканальная",2,IF('Участки тепловых сетей'!F414="Надземная",1,0)))</f>
        <v>2</v>
      </c>
      <c r="F414" s="102">
        <f t="shared" si="56"/>
        <v>0.05</v>
      </c>
      <c r="G414" s="102">
        <f ca="1">IF(B414=0,0,(YEAR(TODAY())-'Участки тепловых сетей'!E414)*0.85)</f>
        <v>34.85</v>
      </c>
      <c r="H414" s="102">
        <f>IF(B414=0,0,'Участки тепловых сетей'!H414/1000)</f>
        <v>7.2999999999999995E-2</v>
      </c>
      <c r="I414" s="108">
        <f>IF(B414=0,0,'Участки тепловых сетей'!G414/1000)</f>
        <v>0.20699999999999999</v>
      </c>
      <c r="J414" s="102">
        <f t="shared" si="57"/>
        <v>7.2999999999999995E-2</v>
      </c>
      <c r="K414" s="109">
        <f t="shared" ca="1" si="58"/>
        <v>2.8558023001364887</v>
      </c>
      <c r="L414" s="109">
        <f t="shared" ca="1" si="59"/>
        <v>3.7026617122070588E-2</v>
      </c>
      <c r="M414" s="109">
        <f t="shared" ca="1" si="60"/>
        <v>0.50721393317904917</v>
      </c>
      <c r="N414" s="108">
        <f t="shared" si="61"/>
        <v>12.03290740967884</v>
      </c>
      <c r="O414" s="111">
        <f t="shared" si="62"/>
        <v>8.3105434618040513E-2</v>
      </c>
      <c r="P414" s="111">
        <f>_xlfn.MAXIFS($R$4:$R$13,$B$4:$B$13,B414)</f>
        <v>0</v>
      </c>
      <c r="Q414" s="112">
        <f t="shared" ca="1" si="63"/>
        <v>0.96365048540508769</v>
      </c>
      <c r="R414" s="112">
        <f ca="1">IF(B413=0,0,IF(B414=B413,R413+L414/O414,L414/O414+1))</f>
        <v>5.6577338869196465</v>
      </c>
    </row>
    <row r="415" spans="1:18" x14ac:dyDescent="0.25">
      <c r="A415" s="102">
        <v>412</v>
      </c>
      <c r="B415" s="102" t="str">
        <f>'Участки тепловых сетей'!B415</f>
        <v xml:space="preserve">Блочно-модульная котельная EMS-5600M (п. Сатис) </v>
      </c>
      <c r="C415" s="102" t="str">
        <f>'Участки тепловых сетей'!C415</f>
        <v>ТК5</v>
      </c>
      <c r="D415" s="102" t="str">
        <f>'Участки тепловых сетей'!D415</f>
        <v xml:space="preserve">ТК6 </v>
      </c>
      <c r="E415" s="102">
        <f>IF('Участки тепловых сетей'!F415="Подземная канальная или подвальная",2,IF('Участки тепловых сетей'!F415="Подземная бесканальная",2,IF('Участки тепловых сетей'!F415="Надземная",1,0)))</f>
        <v>2</v>
      </c>
      <c r="F415" s="102">
        <f t="shared" si="56"/>
        <v>0.05</v>
      </c>
      <c r="G415" s="102">
        <f ca="1">IF(B415=0,0,(YEAR(TODAY())-'Участки тепловых сетей'!E415)*0.85)</f>
        <v>34.85</v>
      </c>
      <c r="H415" s="102">
        <f>IF(B415=0,0,'Участки тепловых сетей'!H415/1000)</f>
        <v>0.06</v>
      </c>
      <c r="I415" s="108">
        <f>IF(B415=0,0,'Участки тепловых сетей'!G415/1000)</f>
        <v>0.20699999999999999</v>
      </c>
      <c r="J415" s="102">
        <f t="shared" si="57"/>
        <v>0.06</v>
      </c>
      <c r="K415" s="109">
        <f t="shared" ca="1" si="58"/>
        <v>2.8558023001364887</v>
      </c>
      <c r="L415" s="109">
        <f t="shared" ca="1" si="59"/>
        <v>3.0432835990742948E-2</v>
      </c>
      <c r="M415" s="109">
        <f t="shared" ca="1" si="60"/>
        <v>0.50721393317904917</v>
      </c>
      <c r="N415" s="108">
        <f t="shared" si="61"/>
        <v>12.043651226746668</v>
      </c>
      <c r="O415" s="111">
        <f t="shared" si="62"/>
        <v>8.3031298496853631E-2</v>
      </c>
      <c r="P415" s="111">
        <f>_xlfn.MAXIFS($R$4:$R$13,$B$4:$B$13,B415)</f>
        <v>0</v>
      </c>
      <c r="Q415" s="112">
        <f t="shared" ca="1" si="63"/>
        <v>0.97002558068644562</v>
      </c>
      <c r="R415" s="112">
        <f ca="1">IF(B414=0,0,IF(B415=B414,R414+L415/O415,L415/O415+1))</f>
        <v>6.024256349432938</v>
      </c>
    </row>
    <row r="416" spans="1:18" x14ac:dyDescent="0.25">
      <c r="A416" s="102">
        <v>413</v>
      </c>
      <c r="B416" s="102" t="str">
        <f>'Участки тепловых сетей'!B416</f>
        <v xml:space="preserve">Блочно-модульная котельная EMS-5600M (п. Сатис) </v>
      </c>
      <c r="C416" s="102" t="str">
        <f>'Участки тепловых сетей'!C416</f>
        <v>ТК6</v>
      </c>
      <c r="D416" s="102" t="str">
        <f>'Участки тепловых сетей'!D416</f>
        <v xml:space="preserve">ТК6А </v>
      </c>
      <c r="E416" s="102">
        <f>IF('Участки тепловых сетей'!F416="Подземная канальная или подвальная",2,IF('Участки тепловых сетей'!F416="Подземная бесканальная",2,IF('Участки тепловых сетей'!F416="Надземная",1,0)))</f>
        <v>2</v>
      </c>
      <c r="F416" s="102">
        <f t="shared" si="56"/>
        <v>0.05</v>
      </c>
      <c r="G416" s="102">
        <f ca="1">IF(B416=0,0,(YEAR(TODAY())-'Участки тепловых сетей'!E416)*0.85)</f>
        <v>34.85</v>
      </c>
      <c r="H416" s="102">
        <f>IF(B416=0,0,'Участки тепловых сетей'!H416/1000)</f>
        <v>1.7999999999999999E-2</v>
      </c>
      <c r="I416" s="108">
        <f>IF(B416=0,0,'Участки тепловых сетей'!G416/1000)</f>
        <v>0.20699999999999999</v>
      </c>
      <c r="J416" s="102">
        <f t="shared" si="57"/>
        <v>1.7999999999999999E-2</v>
      </c>
      <c r="K416" s="109">
        <f t="shared" ca="1" si="58"/>
        <v>2.8558023001364887</v>
      </c>
      <c r="L416" s="109">
        <f t="shared" ca="1" si="59"/>
        <v>9.129850797222885E-3</v>
      </c>
      <c r="M416" s="109">
        <f t="shared" ca="1" si="60"/>
        <v>0.50721393317904917</v>
      </c>
      <c r="N416" s="108">
        <f t="shared" si="61"/>
        <v>12.07836202035042</v>
      </c>
      <c r="O416" s="111">
        <f t="shared" si="62"/>
        <v>8.2792683173027445E-2</v>
      </c>
      <c r="P416" s="111">
        <f>_xlfn.MAXIFS($R$4:$R$13,$B$4:$B$13,B416)</f>
        <v>0</v>
      </c>
      <c r="Q416" s="112">
        <f t="shared" ca="1" si="63"/>
        <v>0.99091169974433801</v>
      </c>
      <c r="R416" s="112">
        <f ca="1">IF(B415=0,0,IF(B416=B415,R415+L416/O416,L416/O416+1))</f>
        <v>6.1345299925535812</v>
      </c>
    </row>
    <row r="417" spans="1:18" x14ac:dyDescent="0.25">
      <c r="A417" s="102">
        <v>414</v>
      </c>
      <c r="B417" s="102" t="str">
        <f>'Участки тепловых сетей'!B417</f>
        <v xml:space="preserve">Блочно-модульная котельная EMS-5600M (п. Сатис) </v>
      </c>
      <c r="C417" s="102" t="str">
        <f>'Участки тепловых сетей'!C417</f>
        <v>ТК6А</v>
      </c>
      <c r="D417" s="102" t="str">
        <f>'Участки тепловых сетей'!D417</f>
        <v xml:space="preserve">ТК7 </v>
      </c>
      <c r="E417" s="102">
        <f>IF('Участки тепловых сетей'!F417="Подземная канальная или подвальная",2,IF('Участки тепловых сетей'!F417="Подземная бесканальная",2,IF('Участки тепловых сетей'!F417="Надземная",1,0)))</f>
        <v>2</v>
      </c>
      <c r="F417" s="102">
        <f t="shared" si="56"/>
        <v>0.05</v>
      </c>
      <c r="G417" s="102">
        <f ca="1">IF(B417=0,0,(YEAR(TODAY())-'Участки тепловых сетей'!E417)*0.85)</f>
        <v>32.299999999999997</v>
      </c>
      <c r="H417" s="102">
        <f>IF(B417=0,0,'Участки тепловых сетей'!H417/1000)</f>
        <v>5.5E-2</v>
      </c>
      <c r="I417" s="108">
        <f>IF(B417=0,0,'Участки тепловых сетей'!G417/1000)</f>
        <v>0.20699999999999999</v>
      </c>
      <c r="J417" s="102">
        <f t="shared" si="57"/>
        <v>5.5E-2</v>
      </c>
      <c r="K417" s="109">
        <f t="shared" ca="1" si="58"/>
        <v>2.5139439617343742</v>
      </c>
      <c r="L417" s="109">
        <f t="shared" ca="1" si="59"/>
        <v>1.6226945510292239E-2</v>
      </c>
      <c r="M417" s="109">
        <f t="shared" ca="1" si="60"/>
        <v>0.29503537291440435</v>
      </c>
      <c r="N417" s="108">
        <f t="shared" si="61"/>
        <v>12.047783464080448</v>
      </c>
      <c r="O417" s="111">
        <f t="shared" si="62"/>
        <v>8.3002819811745801E-2</v>
      </c>
      <c r="P417" s="111">
        <f>_xlfn.MAXIFS($R$4:$R$13,$B$4:$B$13,B417)</f>
        <v>0</v>
      </c>
      <c r="Q417" s="112">
        <f t="shared" ca="1" si="63"/>
        <v>0.98390400211990248</v>
      </c>
      <c r="R417" s="112">
        <f ca="1">IF(B416=0,0,IF(B417=B416,R416+L417/O417,L417/O417+1))</f>
        <v>6.3300287183450141</v>
      </c>
    </row>
    <row r="418" spans="1:18" x14ac:dyDescent="0.25">
      <c r="A418" s="102">
        <v>415</v>
      </c>
      <c r="B418" s="102" t="str">
        <f>'Участки тепловых сетей'!B418</f>
        <v xml:space="preserve">Блочно-модульная котельная EMS-5600M (п. Сатис) </v>
      </c>
      <c r="C418" s="102" t="str">
        <f>'Участки тепловых сетей'!C418</f>
        <v>ТК7</v>
      </c>
      <c r="D418" s="102" t="str">
        <f>'Участки тепловых сетей'!D418</f>
        <v xml:space="preserve">ТК8 </v>
      </c>
      <c r="E418" s="102">
        <f>IF('Участки тепловых сетей'!F418="Подземная канальная или подвальная",2,IF('Участки тепловых сетей'!F418="Подземная бесканальная",2,IF('Участки тепловых сетей'!F418="Надземная",1,0)))</f>
        <v>2</v>
      </c>
      <c r="F418" s="102">
        <f t="shared" si="56"/>
        <v>0.05</v>
      </c>
      <c r="G418" s="102">
        <f ca="1">IF(B418=0,0,(YEAR(TODAY())-'Участки тепловых сетей'!E418)*0.85)</f>
        <v>32.299999999999997</v>
      </c>
      <c r="H418" s="102">
        <f>IF(B418=0,0,'Участки тепловых сетей'!H418/1000)</f>
        <v>7.4999999999999997E-2</v>
      </c>
      <c r="I418" s="108">
        <f>IF(B418=0,0,'Участки тепловых сетей'!G418/1000)</f>
        <v>0.20699999999999999</v>
      </c>
      <c r="J418" s="102">
        <f t="shared" si="57"/>
        <v>7.4999999999999997E-2</v>
      </c>
      <c r="K418" s="109">
        <f t="shared" ca="1" si="58"/>
        <v>2.5139439617343742</v>
      </c>
      <c r="L418" s="109">
        <f t="shared" ca="1" si="59"/>
        <v>2.2127652968580325E-2</v>
      </c>
      <c r="M418" s="109">
        <f t="shared" ca="1" si="60"/>
        <v>0.29503537291440435</v>
      </c>
      <c r="N418" s="108">
        <f t="shared" si="61"/>
        <v>12.031254514745328</v>
      </c>
      <c r="O418" s="111">
        <f t="shared" si="62"/>
        <v>8.3116851927154789E-2</v>
      </c>
      <c r="P418" s="111">
        <f>_xlfn.MAXIFS($R$4:$R$13,$B$4:$B$13,B418)</f>
        <v>0</v>
      </c>
      <c r="Q418" s="112">
        <f t="shared" ca="1" si="63"/>
        <v>0.97811536775123131</v>
      </c>
      <c r="R418" s="112">
        <f ca="1">IF(B417=0,0,IF(B418=B417,R417+L418/O418,L418/O418+1))</f>
        <v>6.596252143023964</v>
      </c>
    </row>
    <row r="419" spans="1:18" x14ac:dyDescent="0.25">
      <c r="A419" s="102">
        <v>416</v>
      </c>
      <c r="B419" s="102" t="str">
        <f>'Участки тепловых сетей'!B419</f>
        <v xml:space="preserve">Блочно-модульная котельная EMS-5600M (п. Сатис) </v>
      </c>
      <c r="C419" s="102" t="str">
        <f>'Участки тепловых сетей'!C419</f>
        <v>ТК8</v>
      </c>
      <c r="D419" s="102" t="str">
        <f>'Участки тепловых сетей'!D419</f>
        <v xml:space="preserve">ТК16 </v>
      </c>
      <c r="E419" s="102">
        <f>IF('Участки тепловых сетей'!F419="Подземная канальная или подвальная",2,IF('Участки тепловых сетей'!F419="Подземная бесканальная",2,IF('Участки тепловых сетей'!F419="Надземная",1,0)))</f>
        <v>2</v>
      </c>
      <c r="F419" s="102">
        <f t="shared" si="56"/>
        <v>0.05</v>
      </c>
      <c r="G419" s="102">
        <f ca="1">IF(B419=0,0,(YEAR(TODAY())-'Участки тепловых сетей'!E419)*0.85)</f>
        <v>34.85</v>
      </c>
      <c r="H419" s="102">
        <f>IF(B419=0,0,'Участки тепловых сетей'!H419/1000)</f>
        <v>8.5000000000000006E-2</v>
      </c>
      <c r="I419" s="108">
        <f>IF(B419=0,0,'Участки тепловых сетей'!G419/1000)</f>
        <v>0.20699999999999999</v>
      </c>
      <c r="J419" s="102">
        <f t="shared" si="57"/>
        <v>8.5000000000000006E-2</v>
      </c>
      <c r="K419" s="109">
        <f t="shared" ca="1" si="58"/>
        <v>2.8558023001364887</v>
      </c>
      <c r="L419" s="109">
        <f t="shared" ca="1" si="59"/>
        <v>4.3113184320219183E-2</v>
      </c>
      <c r="M419" s="109">
        <f t="shared" ca="1" si="60"/>
        <v>0.50721393317904917</v>
      </c>
      <c r="N419" s="108">
        <f t="shared" si="61"/>
        <v>12.022990040077765</v>
      </c>
      <c r="O419" s="111">
        <f t="shared" si="62"/>
        <v>8.3173985561542721E-2</v>
      </c>
      <c r="P419" s="111">
        <f>_xlfn.MAXIFS($R$4:$R$13,$B$4:$B$13,B419)</f>
        <v>0</v>
      </c>
      <c r="Q419" s="112">
        <f t="shared" ca="1" si="63"/>
        <v>0.95780297565303729</v>
      </c>
      <c r="R419" s="112">
        <f ca="1">IF(B418=0,0,IF(B419=B418,R418+L419/O419,L419/O419+1))</f>
        <v>7.1146015287019964</v>
      </c>
    </row>
    <row r="420" spans="1:18" x14ac:dyDescent="0.25">
      <c r="A420" s="102">
        <v>417</v>
      </c>
      <c r="B420" s="102" t="str">
        <f>'Участки тепловых сетей'!B420</f>
        <v xml:space="preserve">Блочно-модульная котельная EMS-5600M (п. Сатис) </v>
      </c>
      <c r="C420" s="102" t="str">
        <f>'Участки тепловых сетей'!C420</f>
        <v>ТК16</v>
      </c>
      <c r="D420" s="102" t="str">
        <f>'Участки тепловых сетей'!D420</f>
        <v xml:space="preserve">ТК17 </v>
      </c>
      <c r="E420" s="102">
        <f>IF('Участки тепловых сетей'!F420="Подземная канальная или подвальная",2,IF('Участки тепловых сетей'!F420="Подземная бесканальная",2,IF('Участки тепловых сетей'!F420="Надземная",1,0)))</f>
        <v>2</v>
      </c>
      <c r="F420" s="102">
        <f t="shared" si="56"/>
        <v>0.05</v>
      </c>
      <c r="G420" s="102">
        <f ca="1">IF(B420=0,0,(YEAR(TODAY())-'Участки тепловых сетей'!E420)*0.85)</f>
        <v>34.85</v>
      </c>
      <c r="H420" s="102">
        <f>IF(B420=0,0,'Участки тепловых сетей'!H420/1000)</f>
        <v>7.8E-2</v>
      </c>
      <c r="I420" s="108">
        <f>IF(B420=0,0,'Участки тепловых сетей'!G420/1000)</f>
        <v>0.20699999999999999</v>
      </c>
      <c r="J420" s="102">
        <f t="shared" si="57"/>
        <v>7.8E-2</v>
      </c>
      <c r="K420" s="109">
        <f t="shared" ca="1" si="58"/>
        <v>2.8558023001364887</v>
      </c>
      <c r="L420" s="109">
        <f t="shared" ca="1" si="59"/>
        <v>3.9562686787965838E-2</v>
      </c>
      <c r="M420" s="109">
        <f t="shared" ca="1" si="60"/>
        <v>0.50721393317904917</v>
      </c>
      <c r="N420" s="108">
        <f t="shared" si="61"/>
        <v>12.028775172345059</v>
      </c>
      <c r="O420" s="111">
        <f t="shared" si="62"/>
        <v>8.313398377409742E-2</v>
      </c>
      <c r="P420" s="111">
        <f>_xlfn.MAXIFS($R$4:$R$13,$B$4:$B$13,B420)</f>
        <v>0</v>
      </c>
      <c r="Q420" s="112">
        <f t="shared" ca="1" si="63"/>
        <v>0.96120969695349423</v>
      </c>
      <c r="R420" s="112">
        <f ca="1">IF(B419=0,0,IF(B420=B419,R419+L420/O420,L420/O420+1))</f>
        <v>7.5904921932883438</v>
      </c>
    </row>
    <row r="421" spans="1:18" x14ac:dyDescent="0.25">
      <c r="A421" s="102">
        <v>418</v>
      </c>
      <c r="B421" s="102" t="str">
        <f>'Участки тепловых сетей'!B421</f>
        <v xml:space="preserve">Блочно-модульная котельная EMS-5600M (п. Сатис) </v>
      </c>
      <c r="C421" s="102" t="str">
        <f>'Участки тепловых сетей'!C421</f>
        <v>ТК17</v>
      </c>
      <c r="D421" s="102" t="str">
        <f>'Участки тепловых сетей'!D421</f>
        <v xml:space="preserve">ТК21 </v>
      </c>
      <c r="E421" s="102">
        <f>IF('Участки тепловых сетей'!F421="Подземная канальная или подвальная",2,IF('Участки тепловых сетей'!F421="Подземная бесканальная",2,IF('Участки тепловых сетей'!F421="Надземная",1,0)))</f>
        <v>2</v>
      </c>
      <c r="F421" s="102">
        <f t="shared" si="56"/>
        <v>0.05</v>
      </c>
      <c r="G421" s="102">
        <f ca="1">IF(B421=0,0,(YEAR(TODAY())-'Участки тепловых сетей'!E421)*0.85)</f>
        <v>36.549999999999997</v>
      </c>
      <c r="H421" s="102">
        <f>IF(B421=0,0,'Участки тепловых сетей'!H421/1000)</f>
        <v>8.2000000000000003E-2</v>
      </c>
      <c r="I421" s="108">
        <f>IF(B421=0,0,'Участки тепловых сетей'!G421/1000)</f>
        <v>0.20699999999999999</v>
      </c>
      <c r="J421" s="102">
        <f t="shared" si="57"/>
        <v>8.2000000000000003E-2</v>
      </c>
      <c r="K421" s="109">
        <f t="shared" ca="1" si="58"/>
        <v>3.1091607032751369</v>
      </c>
      <c r="L421" s="109">
        <f t="shared" ca="1" si="59"/>
        <v>6.3096286776017127E-2</v>
      </c>
      <c r="M421" s="109">
        <f t="shared" ca="1" si="60"/>
        <v>0.76946691190264793</v>
      </c>
      <c r="N421" s="108">
        <f t="shared" si="61"/>
        <v>12.025469382478034</v>
      </c>
      <c r="O421" s="111">
        <f t="shared" si="62"/>
        <v>8.3156837225586491E-2</v>
      </c>
      <c r="P421" s="111">
        <f>_xlfn.MAXIFS($R$4:$R$13,$B$4:$B$13,B421)</f>
        <v>0</v>
      </c>
      <c r="Q421" s="112">
        <f t="shared" ca="1" si="63"/>
        <v>0.93885307020158937</v>
      </c>
      <c r="R421" s="112">
        <f ca="1">IF(B420=0,0,IF(B421=B420,R420+L421/O421,L421/O421+1))</f>
        <v>8.3492546580613922</v>
      </c>
    </row>
    <row r="422" spans="1:18" x14ac:dyDescent="0.25">
      <c r="A422" s="102">
        <v>419</v>
      </c>
      <c r="B422" s="102" t="str">
        <f>'Участки тепловых сетей'!B422</f>
        <v xml:space="preserve">Блочно-модульная котельная EMS-5600M (п. Сатис) </v>
      </c>
      <c r="C422" s="102" t="str">
        <f>'Участки тепловых сетей'!C422</f>
        <v>ТК21</v>
      </c>
      <c r="D422" s="102" t="str">
        <f>'Участки тепловых сетей'!D422</f>
        <v xml:space="preserve">ТК22 </v>
      </c>
      <c r="E422" s="102">
        <f>IF('Участки тепловых сетей'!F422="Подземная канальная или подвальная",2,IF('Участки тепловых сетей'!F422="Подземная бесканальная",2,IF('Участки тепловых сетей'!F422="Надземная",1,0)))</f>
        <v>2</v>
      </c>
      <c r="F422" s="102">
        <f t="shared" si="56"/>
        <v>0.05</v>
      </c>
      <c r="G422" s="102">
        <f ca="1">IF(B422=0,0,(YEAR(TODAY())-'Участки тепловых сетей'!E422)*0.85)</f>
        <v>38.25</v>
      </c>
      <c r="H422" s="102">
        <f>IF(B422=0,0,'Участки тепловых сетей'!H422/1000)</f>
        <v>0.11700000000000001</v>
      </c>
      <c r="I422" s="108">
        <f>IF(B422=0,0,'Участки тепловых сетей'!G422/1000)</f>
        <v>0.20699999999999999</v>
      </c>
      <c r="J422" s="102">
        <f t="shared" si="57"/>
        <v>0.11700000000000001</v>
      </c>
      <c r="K422" s="109">
        <f t="shared" ca="1" si="58"/>
        <v>3.3849963207636384</v>
      </c>
      <c r="L422" s="109">
        <f t="shared" ca="1" si="59"/>
        <v>0.14345962974370358</v>
      </c>
      <c r="M422" s="109">
        <f t="shared" ca="1" si="60"/>
        <v>1.226150681570116</v>
      </c>
      <c r="N422" s="108">
        <f t="shared" si="61"/>
        <v>11.996543721141574</v>
      </c>
      <c r="O422" s="111">
        <f t="shared" si="62"/>
        <v>8.335734218495737E-2</v>
      </c>
      <c r="P422" s="111">
        <f>_xlfn.MAXIFS($R$4:$R$13,$B$4:$B$13,B422)</f>
        <v>0</v>
      </c>
      <c r="Q422" s="112">
        <f t="shared" ca="1" si="63"/>
        <v>0.86635577448593915</v>
      </c>
      <c r="R422" s="112">
        <f ca="1">IF(B421=0,0,IF(B422=B421,R421+L422/O422,L422/O422+1))</f>
        <v>10.070274378500514</v>
      </c>
    </row>
    <row r="423" spans="1:18" x14ac:dyDescent="0.25">
      <c r="A423" s="102">
        <v>420</v>
      </c>
      <c r="B423" s="102" t="str">
        <f>'Участки тепловых сетей'!B423</f>
        <v xml:space="preserve">Блочно-модульная котельная EMS-5600M (п. Сатис) </v>
      </c>
      <c r="C423" s="102" t="str">
        <f>'Участки тепловых сетей'!C423</f>
        <v>ТК3</v>
      </c>
      <c r="D423" s="102" t="str">
        <f>'Участки тепловых сетей'!D423</f>
        <v xml:space="preserve">ТК31 </v>
      </c>
      <c r="E423" s="102">
        <f>IF('Участки тепловых сетей'!F423="Подземная канальная или подвальная",2,IF('Участки тепловых сетей'!F423="Подземная бесканальная",2,IF('Участки тепловых сетей'!F423="Надземная",1,0)))</f>
        <v>2</v>
      </c>
      <c r="F423" s="102">
        <f t="shared" si="56"/>
        <v>0.05</v>
      </c>
      <c r="G423" s="102">
        <f ca="1">IF(B423=0,0,(YEAR(TODAY())-'Участки тепловых сетей'!E423)*0.85)</f>
        <v>43.35</v>
      </c>
      <c r="H423" s="102">
        <f>IF(B423=0,0,'Участки тепловых сетей'!H423/1000)</f>
        <v>3.5000000000000003E-2</v>
      </c>
      <c r="I423" s="108">
        <f>IF(B423=0,0,'Участки тепловых сетей'!G423/1000)</f>
        <v>0.20699999999999999</v>
      </c>
      <c r="J423" s="102">
        <f t="shared" si="57"/>
        <v>3.5000000000000003E-2</v>
      </c>
      <c r="K423" s="109">
        <f t="shared" ca="1" si="58"/>
        <v>4.3682078387414132</v>
      </c>
      <c r="L423" s="109">
        <f t="shared" ca="1" si="59"/>
        <v>0.24465254315898147</v>
      </c>
      <c r="M423" s="109">
        <f t="shared" ca="1" si="60"/>
        <v>6.9900726616851845</v>
      </c>
      <c r="N423" s="108">
        <f t="shared" si="61"/>
        <v>12.064312413415568</v>
      </c>
      <c r="O423" s="111">
        <f t="shared" si="62"/>
        <v>8.2889100160237539E-2</v>
      </c>
      <c r="P423" s="111">
        <f>_xlfn.MAXIFS($R$4:$R$13,$B$4:$B$13,B423)</f>
        <v>0</v>
      </c>
      <c r="Q423" s="112">
        <f t="shared" ca="1" si="63"/>
        <v>0.7829765415401434</v>
      </c>
      <c r="R423" s="112">
        <f ca="1">IF(B422=0,0,IF(B423=B422,R422+L423/O423,L423/O423+1))</f>
        <v>13.021839091907102</v>
      </c>
    </row>
    <row r="424" spans="1:18" x14ac:dyDescent="0.25">
      <c r="A424" s="102">
        <v>421</v>
      </c>
      <c r="B424" s="102" t="str">
        <f>'Участки тепловых сетей'!B424</f>
        <v xml:space="preserve">Блочно-модульная котельная EMS-5600M (п. Сатис) </v>
      </c>
      <c r="C424" s="102" t="str">
        <f>'Участки тепловых сетей'!C424</f>
        <v>ТК31</v>
      </c>
      <c r="D424" s="102" t="str">
        <f>'Участки тепловых сетей'!D424</f>
        <v xml:space="preserve">ТК32 </v>
      </c>
      <c r="E424" s="102">
        <f>IF('Участки тепловых сетей'!F424="Подземная канальная или подвальная",2,IF('Участки тепловых сетей'!F424="Подземная бесканальная",2,IF('Участки тепловых сетей'!F424="Надземная",1,0)))</f>
        <v>2</v>
      </c>
      <c r="F424" s="102">
        <f t="shared" si="56"/>
        <v>0.05</v>
      </c>
      <c r="G424" s="102">
        <f ca="1">IF(B424=0,0,(YEAR(TODAY())-'Участки тепловых сетей'!E424)*0.85)</f>
        <v>43.35</v>
      </c>
      <c r="H424" s="102">
        <f>IF(B424=0,0,'Участки тепловых сетей'!H424/1000)</f>
        <v>7.0000000000000007E-2</v>
      </c>
      <c r="I424" s="108">
        <f>IF(B424=0,0,'Участки тепловых сетей'!G424/1000)</f>
        <v>0.20699999999999999</v>
      </c>
      <c r="J424" s="102">
        <f t="shared" si="57"/>
        <v>7.0000000000000007E-2</v>
      </c>
      <c r="K424" s="109">
        <f t="shared" ca="1" si="58"/>
        <v>4.3682078387414132</v>
      </c>
      <c r="L424" s="109">
        <f t="shared" ca="1" si="59"/>
        <v>0.48930508631796293</v>
      </c>
      <c r="M424" s="109">
        <f t="shared" ca="1" si="60"/>
        <v>6.9900726616851845</v>
      </c>
      <c r="N424" s="108">
        <f t="shared" si="61"/>
        <v>12.035386752079107</v>
      </c>
      <c r="O424" s="111">
        <f t="shared" si="62"/>
        <v>8.3088314534408333E-2</v>
      </c>
      <c r="P424" s="111">
        <f>_xlfn.MAXIFS($R$4:$R$13,$B$4:$B$13,B424)</f>
        <v>0</v>
      </c>
      <c r="Q424" s="112">
        <f t="shared" ca="1" si="63"/>
        <v>0.613052264602164</v>
      </c>
      <c r="R424" s="112">
        <f ca="1">IF(B423=0,0,IF(B424=B423,R423+L424/O424,L424/O424+1))</f>
        <v>18.910815045503238</v>
      </c>
    </row>
    <row r="425" spans="1:18" x14ac:dyDescent="0.25">
      <c r="A425" s="102">
        <v>422</v>
      </c>
      <c r="B425" s="102" t="str">
        <f>'Участки тепловых сетей'!B425</f>
        <v xml:space="preserve">Блочно-модульная котельная EMS-5600M (п. Сатис) </v>
      </c>
      <c r="C425" s="102" t="str">
        <f>'Участки тепловых сетей'!C425</f>
        <v>ТК32</v>
      </c>
      <c r="D425" s="102" t="str">
        <f>'Участки тепловых сетей'!D425</f>
        <v xml:space="preserve">ТК33 </v>
      </c>
      <c r="E425" s="102">
        <f>IF('Участки тепловых сетей'!F425="Подземная канальная или подвальная",2,IF('Участки тепловых сетей'!F425="Подземная бесканальная",2,IF('Участки тепловых сетей'!F425="Надземная",1,0)))</f>
        <v>2</v>
      </c>
      <c r="F425" s="102">
        <f t="shared" si="56"/>
        <v>0.05</v>
      </c>
      <c r="G425" s="102">
        <f ca="1">IF(B425=0,0,(YEAR(TODAY())-'Участки тепловых сетей'!E425)*0.85)</f>
        <v>43.35</v>
      </c>
      <c r="H425" s="102">
        <f>IF(B425=0,0,'Участки тепловых сетей'!H425/1000)</f>
        <v>5.6000000000000001E-2</v>
      </c>
      <c r="I425" s="108">
        <f>IF(B425=0,0,'Участки тепловых сетей'!G425/1000)</f>
        <v>0.20699999999999999</v>
      </c>
      <c r="J425" s="102">
        <f t="shared" si="57"/>
        <v>5.6000000000000001E-2</v>
      </c>
      <c r="K425" s="109">
        <f t="shared" ca="1" si="58"/>
        <v>4.3682078387414132</v>
      </c>
      <c r="L425" s="109">
        <f t="shared" ca="1" si="59"/>
        <v>0.39144406905437035</v>
      </c>
      <c r="M425" s="109">
        <f t="shared" ca="1" si="60"/>
        <v>6.9900726616851845</v>
      </c>
      <c r="N425" s="108">
        <f t="shared" si="61"/>
        <v>12.046957016613691</v>
      </c>
      <c r="O425" s="111">
        <f t="shared" si="62"/>
        <v>8.3008513985807553E-2</v>
      </c>
      <c r="P425" s="111">
        <f>_xlfn.MAXIFS($R$4:$R$13,$B$4:$B$13,B425)</f>
        <v>0</v>
      </c>
      <c r="Q425" s="112">
        <f t="shared" ca="1" si="63"/>
        <v>0.67607986322331015</v>
      </c>
      <c r="R425" s="112">
        <f ca="1">IF(B424=0,0,IF(B425=B424,R424+L425/O425,L425/O425+1))</f>
        <v>23.626524919809597</v>
      </c>
    </row>
    <row r="426" spans="1:18" x14ac:dyDescent="0.25">
      <c r="A426" s="102">
        <v>423</v>
      </c>
      <c r="B426" s="102" t="str">
        <f>'Участки тепловых сетей'!B426</f>
        <v xml:space="preserve">Блочно-модульная котельная EMS-5600M (п. Сатис) </v>
      </c>
      <c r="C426" s="102" t="str">
        <f>'Участки тепловых сетей'!C426</f>
        <v>ТК33</v>
      </c>
      <c r="D426" s="102" t="str">
        <f>'Участки тепловых сетей'!D426</f>
        <v xml:space="preserve">ТК34 </v>
      </c>
      <c r="E426" s="102">
        <f>IF('Участки тепловых сетей'!F426="Подземная канальная или подвальная",2,IF('Участки тепловых сетей'!F426="Подземная бесканальная",2,IF('Участки тепловых сетей'!F426="Надземная",1,0)))</f>
        <v>2</v>
      </c>
      <c r="F426" s="102">
        <f t="shared" si="56"/>
        <v>0.05</v>
      </c>
      <c r="G426" s="102">
        <f ca="1">IF(B426=0,0,(YEAR(TODAY())-'Участки тепловых сетей'!E426)*0.85)</f>
        <v>29.75</v>
      </c>
      <c r="H426" s="102">
        <f>IF(B426=0,0,'Участки тепловых сетей'!H426/1000)</f>
        <v>0.03</v>
      </c>
      <c r="I426" s="108">
        <f>IF(B426=0,0,'Участки тепловых сетей'!G426/1000)</f>
        <v>0.20699999999999999</v>
      </c>
      <c r="J426" s="102">
        <f t="shared" si="57"/>
        <v>0.03</v>
      </c>
      <c r="K426" s="109">
        <f t="shared" ca="1" si="58"/>
        <v>2.2130083172909671</v>
      </c>
      <c r="L426" s="109">
        <f t="shared" ca="1" si="59"/>
        <v>5.6290472207940895E-3</v>
      </c>
      <c r="M426" s="109">
        <f t="shared" ca="1" si="60"/>
        <v>0.18763490735980298</v>
      </c>
      <c r="N426" s="108">
        <f t="shared" si="61"/>
        <v>12.068444650749349</v>
      </c>
      <c r="O426" s="111">
        <f t="shared" si="62"/>
        <v>8.2860718919393506E-2</v>
      </c>
      <c r="P426" s="111">
        <f>_xlfn.MAXIFS($R$4:$R$13,$B$4:$B$13,B426)</f>
        <v>0</v>
      </c>
      <c r="Q426" s="112">
        <f t="shared" ca="1" si="63"/>
        <v>0.99438676618013944</v>
      </c>
      <c r="R426" s="112">
        <f ca="1">IF(B425=0,0,IF(B426=B425,R425+L426/O426,L426/O426+1))</f>
        <v>23.694458764630205</v>
      </c>
    </row>
    <row r="427" spans="1:18" x14ac:dyDescent="0.25">
      <c r="A427" s="102">
        <v>424</v>
      </c>
      <c r="B427" s="102" t="str">
        <f>'Участки тепловых сетей'!B427</f>
        <v xml:space="preserve">Блочно-модульная котельная EMS-5600M (п. Сатис) </v>
      </c>
      <c r="C427" s="102" t="str">
        <f>'Участки тепловых сетей'!C427</f>
        <v>ТК34</v>
      </c>
      <c r="D427" s="102" t="str">
        <f>'Участки тепловых сетей'!D427</f>
        <v xml:space="preserve">ТК35 </v>
      </c>
      <c r="E427" s="102">
        <f>IF('Участки тепловых сетей'!F427="Подземная канальная или подвальная",2,IF('Участки тепловых сетей'!F427="Подземная бесканальная",2,IF('Участки тепловых сетей'!F427="Надземная",1,0)))</f>
        <v>2</v>
      </c>
      <c r="F427" s="102">
        <f t="shared" si="56"/>
        <v>0.05</v>
      </c>
      <c r="G427" s="102">
        <f ca="1">IF(B427=0,0,(YEAR(TODAY())-'Участки тепловых сетей'!E427)*0.85)</f>
        <v>50.15</v>
      </c>
      <c r="H427" s="102">
        <f>IF(B427=0,0,'Участки тепловых сетей'!H427/1000)</f>
        <v>0.04</v>
      </c>
      <c r="I427" s="108">
        <f>IF(B427=0,0,'Участки тепловых сетей'!G427/1000)</f>
        <v>0.20699999999999999</v>
      </c>
      <c r="J427" s="102">
        <f t="shared" si="57"/>
        <v>0.04</v>
      </c>
      <c r="K427" s="109">
        <f t="shared" ca="1" si="58"/>
        <v>6.1371030781207505</v>
      </c>
      <c r="L427" s="109">
        <f t="shared" ca="1" si="59"/>
        <v>7.9139624166986335</v>
      </c>
      <c r="M427" s="109">
        <f t="shared" ca="1" si="60"/>
        <v>197.84906041746584</v>
      </c>
      <c r="N427" s="108">
        <f t="shared" si="61"/>
        <v>12.060180176081788</v>
      </c>
      <c r="O427" s="111">
        <f t="shared" si="62"/>
        <v>8.2917500849882683E-2</v>
      </c>
      <c r="P427" s="111">
        <f>_xlfn.MAXIFS($R$4:$R$13,$B$4:$B$13,B427)</f>
        <v>0</v>
      </c>
      <c r="Q427" s="112">
        <f t="shared" ca="1" si="63"/>
        <v>3.6560303510887028E-4</v>
      </c>
      <c r="R427" s="112">
        <f ca="1">IF(B426=0,0,IF(B427=B426,R426+L427/O427,L427/O427+1))</f>
        <v>119.1382714167554</v>
      </c>
    </row>
    <row r="428" spans="1:18" x14ac:dyDescent="0.25">
      <c r="A428" s="102">
        <v>425</v>
      </c>
      <c r="B428" s="102" t="str">
        <f>'Участки тепловых сетей'!B428</f>
        <v xml:space="preserve">Блочно-модульная котельная EMS-5600M (п. Сатис) </v>
      </c>
      <c r="C428" s="102" t="str">
        <f>'Участки тепловых сетей'!C428</f>
        <v>ТК35</v>
      </c>
      <c r="D428" s="102" t="str">
        <f>'Участки тепловых сетей'!D428</f>
        <v xml:space="preserve">ТК36 </v>
      </c>
      <c r="E428" s="102">
        <f>IF('Участки тепловых сетей'!F428="Подземная канальная или подвальная",2,IF('Участки тепловых сетей'!F428="Подземная бесканальная",2,IF('Участки тепловых сетей'!F428="Надземная",1,0)))</f>
        <v>2</v>
      </c>
      <c r="F428" s="102">
        <f t="shared" si="56"/>
        <v>0.05</v>
      </c>
      <c r="G428" s="102">
        <f ca="1">IF(B428=0,0,(YEAR(TODAY())-'Участки тепловых сетей'!E428)*0.85)</f>
        <v>50.15</v>
      </c>
      <c r="H428" s="102">
        <f>IF(B428=0,0,'Участки тепловых сетей'!H428/1000)</f>
        <v>5.0500000000000003E-2</v>
      </c>
      <c r="I428" s="108">
        <f>IF(B428=0,0,'Участки тепловых сетей'!G428/1000)</f>
        <v>0.20699999999999999</v>
      </c>
      <c r="J428" s="102">
        <f t="shared" si="57"/>
        <v>5.0500000000000003E-2</v>
      </c>
      <c r="K428" s="109">
        <f t="shared" ca="1" si="58"/>
        <v>6.1371030781207505</v>
      </c>
      <c r="L428" s="109">
        <f t="shared" ca="1" si="59"/>
        <v>9.9913775510820262</v>
      </c>
      <c r="M428" s="109">
        <f t="shared" ca="1" si="60"/>
        <v>197.84906041746584</v>
      </c>
      <c r="N428" s="108">
        <f t="shared" si="61"/>
        <v>12.051502477680851</v>
      </c>
      <c r="O428" s="111">
        <f t="shared" si="62"/>
        <v>8.297720569298149E-2</v>
      </c>
      <c r="P428" s="111">
        <f>_xlfn.MAXIFS($R$4:$R$13,$B$4:$B$13,B428)</f>
        <v>0</v>
      </c>
      <c r="Q428" s="112">
        <f t="shared" ca="1" si="63"/>
        <v>4.5793080864603886E-5</v>
      </c>
      <c r="R428" s="112">
        <f ca="1">IF(B427=0,0,IF(B428=B427,R427+L428/O428,L428/O428+1))</f>
        <v>239.54938272906526</v>
      </c>
    </row>
    <row r="429" spans="1:18" x14ac:dyDescent="0.25">
      <c r="A429" s="102">
        <v>426</v>
      </c>
      <c r="B429" s="102" t="str">
        <f>'Участки тепловых сетей'!B429</f>
        <v xml:space="preserve">Блочно-модульная котельная EMS-5600M (п. Сатис) </v>
      </c>
      <c r="C429" s="102" t="str">
        <f>'Участки тепловых сетей'!C429</f>
        <v>ТК36</v>
      </c>
      <c r="D429" s="102" t="str">
        <f>'Участки тепловых сетей'!D429</f>
        <v xml:space="preserve">ТК36А </v>
      </c>
      <c r="E429" s="102">
        <f>IF('Участки тепловых сетей'!F429="Подземная канальная или подвальная",2,IF('Участки тепловых сетей'!F429="Подземная бесканальная",2,IF('Участки тепловых сетей'!F429="Надземная",1,0)))</f>
        <v>2</v>
      </c>
      <c r="F429" s="102">
        <f t="shared" si="56"/>
        <v>0.05</v>
      </c>
      <c r="G429" s="102">
        <f ca="1">IF(B429=0,0,(YEAR(TODAY())-'Участки тепловых сетей'!E429)*0.85)</f>
        <v>50.15</v>
      </c>
      <c r="H429" s="102">
        <f>IF(B429=0,0,'Участки тепловых сетей'!H429/1000)</f>
        <v>0.04</v>
      </c>
      <c r="I429" s="108">
        <f>IF(B429=0,0,'Участки тепловых сетей'!G429/1000)</f>
        <v>0.20699999999999999</v>
      </c>
      <c r="J429" s="102">
        <f t="shared" si="57"/>
        <v>0.04</v>
      </c>
      <c r="K429" s="109">
        <f t="shared" ca="1" si="58"/>
        <v>6.1371030781207505</v>
      </c>
      <c r="L429" s="109">
        <f t="shared" ca="1" si="59"/>
        <v>7.9139624166986335</v>
      </c>
      <c r="M429" s="109">
        <f t="shared" ca="1" si="60"/>
        <v>197.84906041746584</v>
      </c>
      <c r="N429" s="108">
        <f t="shared" si="61"/>
        <v>12.060180176081788</v>
      </c>
      <c r="O429" s="111">
        <f t="shared" si="62"/>
        <v>8.2917500849882683E-2</v>
      </c>
      <c r="P429" s="111">
        <f>_xlfn.MAXIFS($R$4:$R$13,$B$4:$B$13,B429)</f>
        <v>0</v>
      </c>
      <c r="Q429" s="112">
        <f t="shared" ca="1" si="63"/>
        <v>3.6560303510887028E-4</v>
      </c>
      <c r="R429" s="112">
        <f ca="1">IF(B428=0,0,IF(B429=B428,R428+L429/O429,L429/O429+1))</f>
        <v>334.99319538119045</v>
      </c>
    </row>
    <row r="430" spans="1:18" x14ac:dyDescent="0.25">
      <c r="A430" s="102">
        <v>427</v>
      </c>
      <c r="B430" s="102" t="str">
        <f>'Участки тепловых сетей'!B430</f>
        <v xml:space="preserve">Блочно-модульная котельная EMS-5600M (п. Сатис) </v>
      </c>
      <c r="C430" s="102" t="str">
        <f>'Участки тепловых сетей'!C430</f>
        <v>ТК36А</v>
      </c>
      <c r="D430" s="102" t="str">
        <f>'Участки тепловых сетей'!D430</f>
        <v xml:space="preserve">ТК26 </v>
      </c>
      <c r="E430" s="102">
        <f>IF('Участки тепловых сетей'!F430="Подземная канальная или подвальная",2,IF('Участки тепловых сетей'!F430="Подземная бесканальная",2,IF('Участки тепловых сетей'!F430="Надземная",1,0)))</f>
        <v>2</v>
      </c>
      <c r="F430" s="102">
        <f t="shared" si="56"/>
        <v>0.05</v>
      </c>
      <c r="G430" s="102">
        <f ca="1">IF(B430=0,0,(YEAR(TODAY())-'Участки тепловых сетей'!E430)*0.85)</f>
        <v>34</v>
      </c>
      <c r="H430" s="102">
        <f>IF(B430=0,0,'Участки тепловых сетей'!H430/1000)</f>
        <v>7.0000000000000007E-2</v>
      </c>
      <c r="I430" s="108">
        <f>IF(B430=0,0,'Участки тепловых сетей'!G430/1000)</f>
        <v>0.20699999999999999</v>
      </c>
      <c r="J430" s="102">
        <f t="shared" si="57"/>
        <v>7.0000000000000007E-2</v>
      </c>
      <c r="K430" s="109">
        <f t="shared" ca="1" si="58"/>
        <v>2.7369736958636</v>
      </c>
      <c r="L430" s="109">
        <f t="shared" ca="1" si="59"/>
        <v>2.9324657143710211E-2</v>
      </c>
      <c r="M430" s="109">
        <f t="shared" ca="1" si="60"/>
        <v>0.41892367348157439</v>
      </c>
      <c r="N430" s="108">
        <f t="shared" si="61"/>
        <v>12.035386752079107</v>
      </c>
      <c r="O430" s="111">
        <f t="shared" si="62"/>
        <v>8.3088314534408333E-2</v>
      </c>
      <c r="P430" s="111">
        <f>_xlfn.MAXIFS($R$4:$R$13,$B$4:$B$13,B430)</f>
        <v>0</v>
      </c>
      <c r="Q430" s="112">
        <f t="shared" ca="1" si="63"/>
        <v>0.97110113836110412</v>
      </c>
      <c r="R430" s="112">
        <f ca="1">IF(B429=0,0,IF(B430=B429,R429+L430/O430,L430/O430+1))</f>
        <v>335.3461289712871</v>
      </c>
    </row>
    <row r="431" spans="1:18" x14ac:dyDescent="0.25">
      <c r="A431" s="102">
        <v>428</v>
      </c>
      <c r="B431" s="102" t="str">
        <f>'Участки тепловых сетей'!B431</f>
        <v xml:space="preserve">Блочно-модульная котельная EMS-5600M (п. Сатис) </v>
      </c>
      <c r="C431" s="102" t="str">
        <f>'Участки тепловых сетей'!C431</f>
        <v>ТК36А</v>
      </c>
      <c r="D431" s="102" t="str">
        <f>'Участки тепловых сетей'!D431</f>
        <v xml:space="preserve">ТК27 </v>
      </c>
      <c r="E431" s="102">
        <f>IF('Участки тепловых сетей'!F431="Подземная канальная или подвальная",2,IF('Участки тепловых сетей'!F431="Подземная бесканальная",2,IF('Участки тепловых сетей'!F431="Надземная",1,0)))</f>
        <v>2</v>
      </c>
      <c r="F431" s="102">
        <f t="shared" si="56"/>
        <v>0.05</v>
      </c>
      <c r="G431" s="102">
        <f ca="1">IF(B431=0,0,(YEAR(TODAY())-'Участки тепловых сетей'!E431)*0.85)</f>
        <v>39.949999999999996</v>
      </c>
      <c r="H431" s="102">
        <f>IF(B431=0,0,'Участки тепловых сетей'!H431/1000)</f>
        <v>3.3000000000000002E-2</v>
      </c>
      <c r="I431" s="108">
        <f>IF(B431=0,0,'Участки тепловых сетей'!G431/1000)</f>
        <v>0.20699999999999999</v>
      </c>
      <c r="J431" s="102">
        <f t="shared" si="57"/>
        <v>3.3000000000000002E-2</v>
      </c>
      <c r="K431" s="109">
        <f t="shared" ca="1" si="58"/>
        <v>3.6853032651266591</v>
      </c>
      <c r="L431" s="109">
        <f t="shared" ca="1" si="59"/>
        <v>6.8036024266955042E-2</v>
      </c>
      <c r="M431" s="109">
        <f t="shared" ca="1" si="60"/>
        <v>2.0616977050592435</v>
      </c>
      <c r="N431" s="108">
        <f t="shared" si="61"/>
        <v>12.06596530834908</v>
      </c>
      <c r="O431" s="111">
        <f t="shared" si="62"/>
        <v>8.287774533116278E-2</v>
      </c>
      <c r="P431" s="111">
        <f>_xlfn.MAXIFS($R$4:$R$13,$B$4:$B$13,B431)</f>
        <v>0</v>
      </c>
      <c r="Q431" s="112">
        <f t="shared" ca="1" si="63"/>
        <v>0.93422681813471786</v>
      </c>
      <c r="R431" s="112">
        <f ca="1">IF(B430=0,0,IF(B431=B430,R430+L431/O431,L431/O431+1))</f>
        <v>336.16704927981016</v>
      </c>
    </row>
    <row r="432" spans="1:18" x14ac:dyDescent="0.25">
      <c r="A432" s="102">
        <v>429</v>
      </c>
      <c r="B432" s="102" t="str">
        <f>'Участки тепловых сетей'!B432</f>
        <v xml:space="preserve">Блочно-модульная котельная EMS-5600M (п. Сатис) </v>
      </c>
      <c r="C432" s="102" t="str">
        <f>'Участки тепловых сетей'!C432</f>
        <v>ТК27</v>
      </c>
      <c r="D432" s="102" t="str">
        <f>'Участки тепловых сетей'!D432</f>
        <v xml:space="preserve">ТК28 </v>
      </c>
      <c r="E432" s="102">
        <f>IF('Участки тепловых сетей'!F432="Подземная канальная или подвальная",2,IF('Участки тепловых сетей'!F432="Подземная бесканальная",2,IF('Участки тепловых сетей'!F432="Надземная",1,0)))</f>
        <v>2</v>
      </c>
      <c r="F432" s="102">
        <f t="shared" si="56"/>
        <v>0.05</v>
      </c>
      <c r="G432" s="102">
        <f ca="1">IF(B432=0,0,(YEAR(TODAY())-'Участки тепловых сетей'!E432)*0.85)</f>
        <v>39.949999999999996</v>
      </c>
      <c r="H432" s="102">
        <f>IF(B432=0,0,'Участки тепловых сетей'!H432/1000)</f>
        <v>2.5000000000000001E-2</v>
      </c>
      <c r="I432" s="108">
        <f>IF(B432=0,0,'Участки тепловых сетей'!G432/1000)</f>
        <v>0.20699999999999999</v>
      </c>
      <c r="J432" s="102">
        <f t="shared" si="57"/>
        <v>2.5000000000000001E-2</v>
      </c>
      <c r="K432" s="109">
        <f t="shared" ca="1" si="58"/>
        <v>3.6853032651266591</v>
      </c>
      <c r="L432" s="109">
        <f t="shared" ca="1" si="59"/>
        <v>5.154244262648109E-2</v>
      </c>
      <c r="M432" s="109">
        <f t="shared" ca="1" si="60"/>
        <v>2.0616977050592435</v>
      </c>
      <c r="N432" s="108">
        <f t="shared" si="61"/>
        <v>12.072576888083129</v>
      </c>
      <c r="O432" s="111">
        <f t="shared" si="62"/>
        <v>8.283235710737967E-2</v>
      </c>
      <c r="P432" s="111">
        <f>_xlfn.MAXIFS($R$4:$R$13,$B$4:$B$13,B432)</f>
        <v>0</v>
      </c>
      <c r="Q432" s="112">
        <f t="shared" ca="1" si="63"/>
        <v>0.94976333865611873</v>
      </c>
      <c r="R432" s="112">
        <f ca="1">IF(B431=0,0,IF(B432=B431,R431+L432/O432,L432/O432+1))</f>
        <v>336.78929938141795</v>
      </c>
    </row>
    <row r="433" spans="1:18" x14ac:dyDescent="0.25">
      <c r="A433" s="102">
        <v>430</v>
      </c>
      <c r="B433" s="102" t="str">
        <f>'Участки тепловых сетей'!B433</f>
        <v xml:space="preserve">Блочно-модульная котельная EMS-5600M (п. Сатис) </v>
      </c>
      <c r="C433" s="102" t="str">
        <f>'Участки тепловых сетей'!C433</f>
        <v>УТ15</v>
      </c>
      <c r="D433" s="102" t="str">
        <f>'Участки тепловых сетей'!D433</f>
        <v xml:space="preserve">УТ16 </v>
      </c>
      <c r="E433" s="102">
        <f>IF('Участки тепловых сетей'!F433="Подземная канальная или подвальная",2,IF('Участки тепловых сетей'!F433="Подземная бесканальная",2,IF('Участки тепловых сетей'!F433="Надземная",1,0)))</f>
        <v>1</v>
      </c>
      <c r="F433" s="102">
        <f t="shared" si="56"/>
        <v>0.05</v>
      </c>
      <c r="G433" s="102">
        <f ca="1">IF(B433=0,0,(YEAR(TODAY())-'Участки тепловых сетей'!E433)*0.85)</f>
        <v>32.299999999999997</v>
      </c>
      <c r="H433" s="102">
        <f>IF(B433=0,0,'Участки тепловых сетей'!H433/1000)</f>
        <v>1.7999999999999999E-2</v>
      </c>
      <c r="I433" s="108">
        <f>IF(B433=0,0,'Участки тепловых сетей'!G433/1000)</f>
        <v>0.15</v>
      </c>
      <c r="J433" s="102">
        <f t="shared" si="57"/>
        <v>1.7999999999999999E-2</v>
      </c>
      <c r="K433" s="109">
        <f t="shared" ca="1" si="58"/>
        <v>2.5139439617343742</v>
      </c>
      <c r="L433" s="109">
        <f t="shared" ca="1" si="59"/>
        <v>5.3106367124592779E-3</v>
      </c>
      <c r="M433" s="109">
        <f t="shared" ca="1" si="60"/>
        <v>0.29503537291440435</v>
      </c>
      <c r="N433" s="108">
        <f t="shared" si="61"/>
        <v>9.1392656183416854</v>
      </c>
      <c r="O433" s="111">
        <f t="shared" si="62"/>
        <v>0.10941798189923377</v>
      </c>
      <c r="P433" s="111">
        <f>_xlfn.MAXIFS($R$4:$R$13,$B$4:$B$13,B433)</f>
        <v>0</v>
      </c>
      <c r="Q433" s="112">
        <f t="shared" ca="1" si="63"/>
        <v>0.99470343978926712</v>
      </c>
      <c r="R433" s="112">
        <f ca="1">IF(B432=0,0,IF(B433=B432,R432+L433/O433,L433/O433+1))</f>
        <v>336.83783470093562</v>
      </c>
    </row>
    <row r="434" spans="1:18" x14ac:dyDescent="0.25">
      <c r="A434" s="102">
        <v>431</v>
      </c>
      <c r="B434" s="102" t="str">
        <f>'Участки тепловых сетей'!B434</f>
        <v xml:space="preserve">Блочно-модульная котельная EMS-5600M (п. Сатис) </v>
      </c>
      <c r="C434" s="102" t="str">
        <f>'Участки тепловых сетей'!C434</f>
        <v>УТ4</v>
      </c>
      <c r="D434" s="102" t="str">
        <f>'Участки тепловых сетей'!D434</f>
        <v xml:space="preserve">УТ15 </v>
      </c>
      <c r="E434" s="102">
        <f>IF('Участки тепловых сетей'!F434="Подземная канальная или подвальная",2,IF('Участки тепловых сетей'!F434="Подземная бесканальная",2,IF('Участки тепловых сетей'!F434="Надземная",1,0)))</f>
        <v>2</v>
      </c>
      <c r="F434" s="102">
        <f t="shared" si="56"/>
        <v>0.05</v>
      </c>
      <c r="G434" s="102">
        <f ca="1">IF(B434=0,0,(YEAR(TODAY())-'Участки тепловых сетей'!E434)*0.85)</f>
        <v>32.299999999999997</v>
      </c>
      <c r="H434" s="102">
        <f>IF(B434=0,0,'Участки тепловых сетей'!H434/1000)</f>
        <v>1.2E-2</v>
      </c>
      <c r="I434" s="108">
        <f>IF(B434=0,0,'Участки тепловых сетей'!G434/1000)</f>
        <v>0.15</v>
      </c>
      <c r="J434" s="102">
        <f t="shared" si="57"/>
        <v>1.2E-2</v>
      </c>
      <c r="K434" s="109">
        <f t="shared" ca="1" si="58"/>
        <v>2.5139439617343742</v>
      </c>
      <c r="L434" s="109">
        <f t="shared" ca="1" si="59"/>
        <v>3.5404244749728522E-3</v>
      </c>
      <c r="M434" s="109">
        <f t="shared" ca="1" si="60"/>
        <v>0.29503537291440435</v>
      </c>
      <c r="N434" s="108">
        <f t="shared" si="61"/>
        <v>9.1426347004821604</v>
      </c>
      <c r="O434" s="111">
        <f t="shared" si="62"/>
        <v>0.10937766111854633</v>
      </c>
      <c r="P434" s="111">
        <f>_xlfn.MAXIFS($R$4:$R$13,$B$4:$B$13,B434)</f>
        <v>0</v>
      </c>
      <c r="Q434" s="112">
        <f t="shared" ca="1" si="63"/>
        <v>0.99646583543799649</v>
      </c>
      <c r="R434" s="112">
        <f ca="1">IF(B433=0,0,IF(B434=B433,R433+L434/O434,L434/O434+1))</f>
        <v>336.87020350859495</v>
      </c>
    </row>
    <row r="435" spans="1:18" x14ac:dyDescent="0.25">
      <c r="A435" s="102">
        <v>432</v>
      </c>
      <c r="B435" s="102" t="str">
        <f>'Участки тепловых сетей'!B435</f>
        <v xml:space="preserve">Блочно-модульная котельная EMS-5600M (п. Сатис) </v>
      </c>
      <c r="C435" s="102" t="str">
        <f>'Участки тепловых сетей'!C435</f>
        <v>УТ16</v>
      </c>
      <c r="D435" s="102" t="str">
        <f>'Участки тепловых сетей'!D435</f>
        <v xml:space="preserve">ТК43 </v>
      </c>
      <c r="E435" s="102">
        <f>IF('Участки тепловых сетей'!F435="Подземная канальная или подвальная",2,IF('Участки тепловых сетей'!F435="Подземная бесканальная",2,IF('Участки тепловых сетей'!F435="Надземная",1,0)))</f>
        <v>2</v>
      </c>
      <c r="F435" s="102">
        <f t="shared" si="56"/>
        <v>0.05</v>
      </c>
      <c r="G435" s="102">
        <f ca="1">IF(B435=0,0,(YEAR(TODAY())-'Участки тепловых сетей'!E435)*0.85)</f>
        <v>32.299999999999997</v>
      </c>
      <c r="H435" s="102">
        <f>IF(B435=0,0,'Участки тепловых сетей'!H435/1000)</f>
        <v>9.0999999999999998E-2</v>
      </c>
      <c r="I435" s="108">
        <f>IF(B435=0,0,'Участки тепловых сетей'!G435/1000)</f>
        <v>0.15</v>
      </c>
      <c r="J435" s="102">
        <f t="shared" si="57"/>
        <v>9.0999999999999998E-2</v>
      </c>
      <c r="K435" s="109">
        <f t="shared" ca="1" si="58"/>
        <v>2.5139439617343742</v>
      </c>
      <c r="L435" s="109">
        <f t="shared" ca="1" si="59"/>
        <v>2.6848218935210794E-2</v>
      </c>
      <c r="M435" s="109">
        <f t="shared" ca="1" si="60"/>
        <v>0.29503537291440435</v>
      </c>
      <c r="N435" s="108">
        <f t="shared" si="61"/>
        <v>9.098275118965903</v>
      </c>
      <c r="O435" s="111">
        <f t="shared" si="62"/>
        <v>0.10991094321993404</v>
      </c>
      <c r="P435" s="111">
        <f>_xlfn.MAXIFS($R$4:$R$13,$B$4:$B$13,B435)</f>
        <v>0</v>
      </c>
      <c r="Q435" s="112">
        <f t="shared" ca="1" si="63"/>
        <v>0.97350899054246787</v>
      </c>
      <c r="R435" s="112">
        <f ca="1">IF(B434=0,0,IF(B435=B434,R434+L435/O435,L435/O435+1))</f>
        <v>337.11447599092173</v>
      </c>
    </row>
    <row r="436" spans="1:18" x14ac:dyDescent="0.25">
      <c r="A436" s="102">
        <v>433</v>
      </c>
      <c r="B436" s="102" t="str">
        <f>'Участки тепловых сетей'!B436</f>
        <v xml:space="preserve">Блочно-модульная котельная EMS-5600M (п. Сатис) </v>
      </c>
      <c r="C436" s="102" t="str">
        <f>'Участки тепловых сетей'!C436</f>
        <v>ТК43</v>
      </c>
      <c r="D436" s="102" t="str">
        <f>'Участки тепловых сетей'!D436</f>
        <v xml:space="preserve">ТК44 </v>
      </c>
      <c r="E436" s="102">
        <f>IF('Участки тепловых сетей'!F436="Подземная канальная или подвальная",2,IF('Участки тепловых сетей'!F436="Подземная бесканальная",2,IF('Участки тепловых сетей'!F436="Надземная",1,0)))</f>
        <v>2</v>
      </c>
      <c r="F436" s="102">
        <f t="shared" si="56"/>
        <v>0.05</v>
      </c>
      <c r="G436" s="102">
        <f ca="1">IF(B436=0,0,(YEAR(TODAY())-'Участки тепловых сетей'!E436)*0.85)</f>
        <v>32.299999999999997</v>
      </c>
      <c r="H436" s="102">
        <f>IF(B436=0,0,'Участки тепловых сетей'!H436/1000)</f>
        <v>4.3999999999999997E-2</v>
      </c>
      <c r="I436" s="108">
        <f>IF(B436=0,0,'Участки тепловых сетей'!G436/1000)</f>
        <v>0.15</v>
      </c>
      <c r="J436" s="102">
        <f t="shared" si="57"/>
        <v>4.3999999999999997E-2</v>
      </c>
      <c r="K436" s="109">
        <f t="shared" ca="1" si="58"/>
        <v>2.5139439617343742</v>
      </c>
      <c r="L436" s="109">
        <f t="shared" ca="1" si="59"/>
        <v>1.2981556408233791E-2</v>
      </c>
      <c r="M436" s="109">
        <f t="shared" ca="1" si="60"/>
        <v>0.29503537291440435</v>
      </c>
      <c r="N436" s="108">
        <f t="shared" si="61"/>
        <v>9.1246662623996269</v>
      </c>
      <c r="O436" s="111">
        <f t="shared" si="62"/>
        <v>0.1095930493502803</v>
      </c>
      <c r="P436" s="111">
        <f>_xlfn.MAXIFS($R$4:$R$13,$B$4:$B$13,B436)</f>
        <v>0</v>
      </c>
      <c r="Q436" s="112">
        <f t="shared" ca="1" si="63"/>
        <v>0.98710234056500012</v>
      </c>
      <c r="R436" s="112">
        <f ca="1">IF(B435=0,0,IF(B436=B435,R435+L436/O436,L436/O436+1))</f>
        <v>337.2329283607134</v>
      </c>
    </row>
    <row r="437" spans="1:18" x14ac:dyDescent="0.25">
      <c r="A437" s="102">
        <v>434</v>
      </c>
      <c r="B437" s="102" t="str">
        <f>'Участки тепловых сетей'!B437</f>
        <v xml:space="preserve">Блочно-модульная котельная EMS-5600M (п. Сатис) </v>
      </c>
      <c r="C437" s="102" t="str">
        <f>'Участки тепловых сетей'!C437</f>
        <v>ТК44</v>
      </c>
      <c r="D437" s="102" t="str">
        <f>'Участки тепловых сетей'!D437</f>
        <v xml:space="preserve">ТК45 </v>
      </c>
      <c r="E437" s="102">
        <f>IF('Участки тепловых сетей'!F437="Подземная канальная или подвальная",2,IF('Участки тепловых сетей'!F437="Подземная бесканальная",2,IF('Участки тепловых сетей'!F437="Надземная",1,0)))</f>
        <v>2</v>
      </c>
      <c r="F437" s="102">
        <f t="shared" si="56"/>
        <v>0.05</v>
      </c>
      <c r="G437" s="102">
        <f ca="1">IF(B437=0,0,(YEAR(TODAY())-'Участки тепловых сетей'!E437)*0.85)</f>
        <v>32.299999999999997</v>
      </c>
      <c r="H437" s="102">
        <f>IF(B437=0,0,'Участки тепловых сетей'!H437/1000)</f>
        <v>6.5000000000000002E-2</v>
      </c>
      <c r="I437" s="108">
        <f>IF(B437=0,0,'Участки тепловых сетей'!G437/1000)</f>
        <v>0.15</v>
      </c>
      <c r="J437" s="102">
        <f t="shared" si="57"/>
        <v>6.5000000000000002E-2</v>
      </c>
      <c r="K437" s="109">
        <f t="shared" ca="1" si="58"/>
        <v>2.5139439617343742</v>
      </c>
      <c r="L437" s="109">
        <f t="shared" ca="1" si="59"/>
        <v>1.9177299239436282E-2</v>
      </c>
      <c r="M437" s="109">
        <f t="shared" ca="1" si="60"/>
        <v>0.29503537291440435</v>
      </c>
      <c r="N437" s="108">
        <f t="shared" si="61"/>
        <v>9.1128744749079633</v>
      </c>
      <c r="O437" s="111">
        <f t="shared" si="62"/>
        <v>0.1097348594840707</v>
      </c>
      <c r="P437" s="111">
        <f>_xlfn.MAXIFS($R$4:$R$13,$B$4:$B$13,B437)</f>
        <v>0</v>
      </c>
      <c r="Q437" s="112">
        <f t="shared" ca="1" si="63"/>
        <v>0.98100541530891494</v>
      </c>
      <c r="R437" s="112">
        <f ca="1">IF(B436=0,0,IF(B437=B436,R436+L437/O437,L437/O437+1))</f>
        <v>337.40768868145011</v>
      </c>
    </row>
    <row r="438" spans="1:18" x14ac:dyDescent="0.25">
      <c r="A438" s="102">
        <v>435</v>
      </c>
      <c r="B438" s="102" t="str">
        <f>'Участки тепловых сетей'!B438</f>
        <v xml:space="preserve">Блочно-модульная котельная EMS-5600M (п. Сатис) </v>
      </c>
      <c r="C438" s="102" t="str">
        <f>'Участки тепловых сетей'!C438</f>
        <v>ТК45</v>
      </c>
      <c r="D438" s="102" t="str">
        <f>'Участки тепловых сетей'!D438</f>
        <v xml:space="preserve">ТК46 </v>
      </c>
      <c r="E438" s="102">
        <f>IF('Участки тепловых сетей'!F438="Подземная канальная или подвальная",2,IF('Участки тепловых сетей'!F438="Подземная бесканальная",2,IF('Участки тепловых сетей'!F438="Надземная",1,0)))</f>
        <v>2</v>
      </c>
      <c r="F438" s="102">
        <f t="shared" si="56"/>
        <v>0.05</v>
      </c>
      <c r="G438" s="102">
        <f ca="1">IF(B438=0,0,(YEAR(TODAY())-'Участки тепловых сетей'!E438)*0.85)</f>
        <v>32.299999999999997</v>
      </c>
      <c r="H438" s="102">
        <f>IF(B438=0,0,'Участки тепловых сетей'!H438/1000)</f>
        <v>8.3000000000000004E-2</v>
      </c>
      <c r="I438" s="108">
        <f>IF(B438=0,0,'Участки тепловых сетей'!G438/1000)</f>
        <v>0.15</v>
      </c>
      <c r="J438" s="102">
        <f t="shared" si="57"/>
        <v>8.3000000000000004E-2</v>
      </c>
      <c r="K438" s="109">
        <f t="shared" ca="1" si="58"/>
        <v>2.5139439617343742</v>
      </c>
      <c r="L438" s="109">
        <f t="shared" ca="1" si="59"/>
        <v>2.4487935951895561E-2</v>
      </c>
      <c r="M438" s="109">
        <f t="shared" ca="1" si="60"/>
        <v>0.29503537291440435</v>
      </c>
      <c r="N438" s="108">
        <f t="shared" si="61"/>
        <v>9.1027672284865364</v>
      </c>
      <c r="O438" s="111">
        <f t="shared" si="62"/>
        <v>0.10985670345063456</v>
      </c>
      <c r="P438" s="111">
        <f>_xlfn.MAXIFS($R$4:$R$13,$B$4:$B$13,B438)</f>
        <v>0</v>
      </c>
      <c r="Q438" s="112">
        <f t="shared" ca="1" si="63"/>
        <v>0.97580946105967636</v>
      </c>
      <c r="R438" s="112">
        <f ca="1">IF(B437=0,0,IF(B438=B437,R437+L438/O438,L438/O438+1))</f>
        <v>337.6305966623263</v>
      </c>
    </row>
    <row r="439" spans="1:18" x14ac:dyDescent="0.25">
      <c r="A439" s="102">
        <v>436</v>
      </c>
      <c r="B439" s="102" t="str">
        <f>'Участки тепловых сетей'!B439</f>
        <v xml:space="preserve">Блочно-модульная котельная EMS-5600M (п. Сатис) </v>
      </c>
      <c r="C439" s="102" t="str">
        <f>'Участки тепловых сетей'!C439</f>
        <v>ТК46</v>
      </c>
      <c r="D439" s="102" t="str">
        <f>'Участки тепловых сетей'!D439</f>
        <v xml:space="preserve">ТК47 </v>
      </c>
      <c r="E439" s="102">
        <f>IF('Участки тепловых сетей'!F439="Подземная канальная или подвальная",2,IF('Участки тепловых сетей'!F439="Подземная бесканальная",2,IF('Участки тепловых сетей'!F439="Надземная",1,0)))</f>
        <v>2</v>
      </c>
      <c r="F439" s="102">
        <f t="shared" si="56"/>
        <v>0.05</v>
      </c>
      <c r="G439" s="102">
        <f ca="1">IF(B439=0,0,(YEAR(TODAY())-'Участки тепловых сетей'!E439)*0.85)</f>
        <v>32.299999999999997</v>
      </c>
      <c r="H439" s="102">
        <f>IF(B439=0,0,'Участки тепловых сетей'!H439/1000)</f>
        <v>0.05</v>
      </c>
      <c r="I439" s="108">
        <f>IF(B439=0,0,'Участки тепловых сетей'!G439/1000)</f>
        <v>0.15</v>
      </c>
      <c r="J439" s="102">
        <f t="shared" si="57"/>
        <v>0.05</v>
      </c>
      <c r="K439" s="109">
        <f t="shared" ca="1" si="58"/>
        <v>2.5139439617343742</v>
      </c>
      <c r="L439" s="109">
        <f t="shared" ca="1" si="59"/>
        <v>1.4751768645720219E-2</v>
      </c>
      <c r="M439" s="109">
        <f t="shared" ca="1" si="60"/>
        <v>0.29503537291440435</v>
      </c>
      <c r="N439" s="108">
        <f t="shared" si="61"/>
        <v>9.12129718025915</v>
      </c>
      <c r="O439" s="111">
        <f t="shared" si="62"/>
        <v>0.10963352911735615</v>
      </c>
      <c r="P439" s="111">
        <f>_xlfn.MAXIFS($R$4:$R$13,$B$4:$B$13,B439)</f>
        <v>0</v>
      </c>
      <c r="Q439" s="112">
        <f t="shared" ca="1" si="63"/>
        <v>0.98535650562716937</v>
      </c>
      <c r="R439" s="112">
        <f ca="1">IF(B438=0,0,IF(B439=B438,R438+L439/O439,L439/O439+1))</f>
        <v>337.76515192807835</v>
      </c>
    </row>
    <row r="440" spans="1:18" x14ac:dyDescent="0.25">
      <c r="A440" s="102">
        <v>437</v>
      </c>
      <c r="B440" s="102" t="str">
        <f>'Участки тепловых сетей'!B440</f>
        <v xml:space="preserve">Блочно-модульная котельная EMS-5600M (п. Сатис) </v>
      </c>
      <c r="C440" s="102" t="str">
        <f>'Участки тепловых сетей'!C440</f>
        <v>ТК47</v>
      </c>
      <c r="D440" s="102" t="str">
        <f>'Участки тепловых сетей'!D440</f>
        <v xml:space="preserve">ТК48 </v>
      </c>
      <c r="E440" s="102">
        <f>IF('Участки тепловых сетей'!F440="Подземная канальная или подвальная",2,IF('Участки тепловых сетей'!F440="Подземная бесканальная",2,IF('Участки тепловых сетей'!F440="Надземная",1,0)))</f>
        <v>2</v>
      </c>
      <c r="F440" s="102">
        <f t="shared" si="56"/>
        <v>0.05</v>
      </c>
      <c r="G440" s="102">
        <f ca="1">IF(B440=0,0,(YEAR(TODAY())-'Участки тепловых сетей'!E440)*0.85)</f>
        <v>32.299999999999997</v>
      </c>
      <c r="H440" s="102">
        <f>IF(B440=0,0,'Участки тепловых сетей'!H440/1000)</f>
        <v>7.8E-2</v>
      </c>
      <c r="I440" s="108">
        <f>IF(B440=0,0,'Участки тепловых сетей'!G440/1000)</f>
        <v>0.15</v>
      </c>
      <c r="J440" s="102">
        <f t="shared" si="57"/>
        <v>7.8E-2</v>
      </c>
      <c r="K440" s="109">
        <f t="shared" ca="1" si="58"/>
        <v>2.5139439617343742</v>
      </c>
      <c r="L440" s="109">
        <f t="shared" ca="1" si="59"/>
        <v>2.3012759087323538E-2</v>
      </c>
      <c r="M440" s="109">
        <f t="shared" ca="1" si="60"/>
        <v>0.29503537291440435</v>
      </c>
      <c r="N440" s="108">
        <f t="shared" si="61"/>
        <v>9.1055747969369332</v>
      </c>
      <c r="O440" s="111">
        <f t="shared" si="62"/>
        <v>0.10982283077136379</v>
      </c>
      <c r="P440" s="111">
        <f>_xlfn.MAXIFS($R$4:$R$13,$B$4:$B$13,B440)</f>
        <v>0</v>
      </c>
      <c r="Q440" s="112">
        <f t="shared" ca="1" si="63"/>
        <v>0.9772500148754546</v>
      </c>
      <c r="R440" s="112">
        <f ca="1">IF(B439=0,0,IF(B440=B439,R439+L440/O440,L440/O440+1))</f>
        <v>337.97469632723187</v>
      </c>
    </row>
    <row r="441" spans="1:18" x14ac:dyDescent="0.25">
      <c r="A441" s="102">
        <v>438</v>
      </c>
      <c r="B441" s="102" t="str">
        <f>'Участки тепловых сетей'!B441</f>
        <v xml:space="preserve">Блочно-модульная котельная EMS-5600M (п. Сатис) </v>
      </c>
      <c r="C441" s="102" t="str">
        <f>'Участки тепловых сетей'!C441</f>
        <v>ТК48</v>
      </c>
      <c r="D441" s="102" t="str">
        <f>'Участки тепловых сетей'!D441</f>
        <v xml:space="preserve">УТ17 </v>
      </c>
      <c r="E441" s="102">
        <f>IF('Участки тепловых сетей'!F441="Подземная канальная или подвальная",2,IF('Участки тепловых сетей'!F441="Подземная бесканальная",2,IF('Участки тепловых сетей'!F441="Надземная",1,0)))</f>
        <v>2</v>
      </c>
      <c r="F441" s="102">
        <f t="shared" si="56"/>
        <v>0.05</v>
      </c>
      <c r="G441" s="102">
        <f ca="1">IF(B441=0,0,(YEAR(TODAY())-'Участки тепловых сетей'!E441)*0.85)</f>
        <v>32.299999999999997</v>
      </c>
      <c r="H441" s="102">
        <f>IF(B441=0,0,'Участки тепловых сетей'!H441/1000)</f>
        <v>7.8E-2</v>
      </c>
      <c r="I441" s="108">
        <f>IF(B441=0,0,'Участки тепловых сетей'!G441/1000)</f>
        <v>0.125</v>
      </c>
      <c r="J441" s="102">
        <f t="shared" si="57"/>
        <v>7.8E-2</v>
      </c>
      <c r="K441" s="109">
        <f t="shared" ca="1" si="58"/>
        <v>2.5139439617343742</v>
      </c>
      <c r="L441" s="109">
        <f t="shared" ca="1" si="59"/>
        <v>2.3012759087323538E-2</v>
      </c>
      <c r="M441" s="109">
        <f t="shared" ca="1" si="60"/>
        <v>0.29503537291440435</v>
      </c>
      <c r="N441" s="108">
        <f t="shared" si="61"/>
        <v>7.8881056476618241</v>
      </c>
      <c r="O441" s="111">
        <f t="shared" si="62"/>
        <v>0.12677314993827674</v>
      </c>
      <c r="P441" s="111">
        <f>_xlfn.MAXIFS($R$4:$R$13,$B$4:$B$13,B441)</f>
        <v>0</v>
      </c>
      <c r="Q441" s="112">
        <f t="shared" ca="1" si="63"/>
        <v>0.9772500148754546</v>
      </c>
      <c r="R441" s="112">
        <f ca="1">IF(B440=0,0,IF(B441=B440,R440+L441/O441,L441/O441+1))</f>
        <v>338.15622340215685</v>
      </c>
    </row>
    <row r="442" spans="1:18" x14ac:dyDescent="0.25">
      <c r="A442" s="102">
        <v>439</v>
      </c>
      <c r="B442" s="102" t="str">
        <f>'Участки тепловых сетей'!B442</f>
        <v xml:space="preserve">Блочно-модульная котельная EMS-5600M (п. Сатис) </v>
      </c>
      <c r="C442" s="102" t="str">
        <f>'Участки тепловых сетей'!C442</f>
        <v>ТК8</v>
      </c>
      <c r="D442" s="102" t="str">
        <f>'Участки тепловых сетей'!D442</f>
        <v xml:space="preserve">УТ11 </v>
      </c>
      <c r="E442" s="102">
        <f>IF('Участки тепловых сетей'!F442="Подземная канальная или подвальная",2,IF('Участки тепловых сетей'!F442="Подземная бесканальная",2,IF('Участки тепловых сетей'!F442="Надземная",1,0)))</f>
        <v>2</v>
      </c>
      <c r="F442" s="102">
        <f t="shared" si="56"/>
        <v>0.05</v>
      </c>
      <c r="G442" s="102">
        <f ca="1">IF(B442=0,0,(YEAR(TODAY())-'Участки тепловых сетей'!E442)*0.85)</f>
        <v>33.15</v>
      </c>
      <c r="H442" s="102">
        <f>IF(B442=0,0,'Участки тепловых сетей'!H442/1000)</f>
        <v>1.4999999999999999E-2</v>
      </c>
      <c r="I442" s="108">
        <f>IF(B442=0,0,'Участки тепловых сетей'!G442/1000)</f>
        <v>0.125</v>
      </c>
      <c r="J442" s="102">
        <f t="shared" si="57"/>
        <v>1.4999999999999999E-2</v>
      </c>
      <c r="K442" s="109">
        <f t="shared" ca="1" si="58"/>
        <v>2.623089494497302</v>
      </c>
      <c r="L442" s="109">
        <f t="shared" ca="1" si="59"/>
        <v>5.2462939134436384E-3</v>
      </c>
      <c r="M442" s="109">
        <f t="shared" ca="1" si="60"/>
        <v>0.34975292756290927</v>
      </c>
      <c r="N442" s="108">
        <f t="shared" si="61"/>
        <v>7.9165295304324594</v>
      </c>
      <c r="O442" s="111">
        <f t="shared" si="62"/>
        <v>0.12631797761327526</v>
      </c>
      <c r="P442" s="111">
        <f>_xlfn.MAXIFS($R$4:$R$13,$B$4:$B$13,B442)</f>
        <v>0</v>
      </c>
      <c r="Q442" s="112">
        <f t="shared" ca="1" si="63"/>
        <v>0.9947674438518519</v>
      </c>
      <c r="R442" s="112">
        <f ca="1">IF(B441=0,0,IF(B442=B441,R441+L442/O442,L442/O442+1))</f>
        <v>338.19775584284798</v>
      </c>
    </row>
    <row r="443" spans="1:18" x14ac:dyDescent="0.25">
      <c r="A443" s="102">
        <v>440</v>
      </c>
      <c r="B443" s="102" t="str">
        <f>'Участки тепловых сетей'!B443</f>
        <v xml:space="preserve">Блочно-модульная котельная EMS-5600M (п. Сатис) </v>
      </c>
      <c r="C443" s="102" t="str">
        <f>'Участки тепловых сетей'!C443</f>
        <v>УТ11</v>
      </c>
      <c r="D443" s="102" t="str">
        <f>'Участки тепловых сетей'!D443</f>
        <v xml:space="preserve">ТК9 </v>
      </c>
      <c r="E443" s="102">
        <f>IF('Участки тепловых сетей'!F443="Подземная канальная или подвальная",2,IF('Участки тепловых сетей'!F443="Подземная бесканальная",2,IF('Участки тепловых сетей'!F443="Надземная",1,0)))</f>
        <v>2</v>
      </c>
      <c r="F443" s="102">
        <f t="shared" si="56"/>
        <v>0.05</v>
      </c>
      <c r="G443" s="102">
        <f ca="1">IF(B443=0,0,(YEAR(TODAY())-'Участки тепловых сетей'!E443)*0.85)</f>
        <v>33.15</v>
      </c>
      <c r="H443" s="102">
        <f>IF(B443=0,0,'Участки тепловых сетей'!H443/1000)</f>
        <v>3.2000000000000001E-2</v>
      </c>
      <c r="I443" s="108">
        <f>IF(B443=0,0,'Участки тепловых сетей'!G443/1000)</f>
        <v>0.125</v>
      </c>
      <c r="J443" s="102">
        <f t="shared" si="57"/>
        <v>3.2000000000000001E-2</v>
      </c>
      <c r="K443" s="109">
        <f t="shared" ca="1" si="58"/>
        <v>2.623089494497302</v>
      </c>
      <c r="L443" s="109">
        <f t="shared" ca="1" si="59"/>
        <v>1.1192093682013097E-2</v>
      </c>
      <c r="M443" s="109">
        <f t="shared" ca="1" si="60"/>
        <v>0.34975292756290927</v>
      </c>
      <c r="N443" s="108">
        <f t="shared" si="61"/>
        <v>7.9088595938118118</v>
      </c>
      <c r="O443" s="111">
        <f t="shared" si="62"/>
        <v>0.12644047958348351</v>
      </c>
      <c r="P443" s="111">
        <f>_xlfn.MAXIFS($R$4:$R$13,$B$4:$B$13,B443)</f>
        <v>0</v>
      </c>
      <c r="Q443" s="112">
        <f t="shared" ca="1" si="63"/>
        <v>0.98887030479167104</v>
      </c>
      <c r="R443" s="112">
        <f ca="1">IF(B442=0,0,IF(B443=B442,R442+L443/O443,L443/O443+1))</f>
        <v>338.28627254033984</v>
      </c>
    </row>
    <row r="444" spans="1:18" x14ac:dyDescent="0.25">
      <c r="A444" s="102">
        <v>441</v>
      </c>
      <c r="B444" s="102" t="str">
        <f>'Участки тепловых сетей'!B444</f>
        <v xml:space="preserve">Блочно-модульная котельная EMS-5600M (п. Сатис) </v>
      </c>
      <c r="C444" s="102" t="str">
        <f>'Участки тепловых сетей'!C444</f>
        <v>ТК9</v>
      </c>
      <c r="D444" s="102" t="str">
        <f>'Участки тепловых сетей'!D444</f>
        <v xml:space="preserve">ТК10 </v>
      </c>
      <c r="E444" s="102">
        <f>IF('Участки тепловых сетей'!F444="Подземная канальная или подвальная",2,IF('Участки тепловых сетей'!F444="Подземная бесканальная",2,IF('Участки тепловых сетей'!F444="Надземная",1,0)))</f>
        <v>2</v>
      </c>
      <c r="F444" s="102">
        <f t="shared" si="56"/>
        <v>0.05</v>
      </c>
      <c r="G444" s="102">
        <f ca="1">IF(B444=0,0,(YEAR(TODAY())-'Участки тепловых сетей'!E444)*0.85)</f>
        <v>33.15</v>
      </c>
      <c r="H444" s="102">
        <f>IF(B444=0,0,'Участки тепловых сетей'!H444/1000)</f>
        <v>5.0999999999999997E-2</v>
      </c>
      <c r="I444" s="108">
        <f>IF(B444=0,0,'Участки тепловых сетей'!G444/1000)</f>
        <v>0.125</v>
      </c>
      <c r="J444" s="102">
        <f t="shared" si="57"/>
        <v>5.0999999999999997E-2</v>
      </c>
      <c r="K444" s="109">
        <f t="shared" ca="1" si="58"/>
        <v>2.623089494497302</v>
      </c>
      <c r="L444" s="109">
        <f t="shared" ca="1" si="59"/>
        <v>1.7837399305708372E-2</v>
      </c>
      <c r="M444" s="109">
        <f t="shared" ca="1" si="60"/>
        <v>0.34975292756290927</v>
      </c>
      <c r="N444" s="108">
        <f t="shared" si="61"/>
        <v>7.9002873117063812</v>
      </c>
      <c r="O444" s="111">
        <f t="shared" si="62"/>
        <v>0.12657767503192366</v>
      </c>
      <c r="P444" s="111">
        <f>_xlfn.MAXIFS($R$4:$R$13,$B$4:$B$13,B444)</f>
        <v>0</v>
      </c>
      <c r="Q444" s="112">
        <f t="shared" ca="1" si="63"/>
        <v>0.98232074540844294</v>
      </c>
      <c r="R444" s="112">
        <f ca="1">IF(B443=0,0,IF(B444=B443,R443+L444/O444,L444/O444+1))</f>
        <v>338.42719311974855</v>
      </c>
    </row>
    <row r="445" spans="1:18" x14ac:dyDescent="0.25">
      <c r="A445" s="102">
        <v>442</v>
      </c>
      <c r="B445" s="102" t="str">
        <f>'Участки тепловых сетей'!B445</f>
        <v xml:space="preserve">Блочно-модульная котельная EMS-5600M (п. Сатис) </v>
      </c>
      <c r="C445" s="102" t="str">
        <f>'Участки тепловых сетей'!C445</f>
        <v>ТК17</v>
      </c>
      <c r="D445" s="102" t="str">
        <f>'Участки тепловых сетей'!D445</f>
        <v xml:space="preserve">ТК18 </v>
      </c>
      <c r="E445" s="102">
        <f>IF('Участки тепловых сетей'!F445="Подземная канальная или подвальная",2,IF('Участки тепловых сетей'!F445="Подземная бесканальная",2,IF('Участки тепловых сетей'!F445="Надземная",1,0)))</f>
        <v>2</v>
      </c>
      <c r="F445" s="102">
        <f t="shared" si="56"/>
        <v>0.05</v>
      </c>
      <c r="G445" s="102">
        <f ca="1">IF(B445=0,0,(YEAR(TODAY())-'Участки тепловых сетей'!E445)*0.85)</f>
        <v>17.849999999999998</v>
      </c>
      <c r="H445" s="102">
        <f>IF(B445=0,0,'Участки тепловых сетей'!H445/1000)</f>
        <v>4.2000000000000003E-2</v>
      </c>
      <c r="I445" s="108">
        <f>IF(B445=0,0,'Участки тепловых сетей'!G445/1000)</f>
        <v>0.1</v>
      </c>
      <c r="J445" s="102">
        <f t="shared" si="57"/>
        <v>4.2000000000000003E-2</v>
      </c>
      <c r="K445" s="109">
        <f t="shared" ca="1" si="58"/>
        <v>1.220612545771854</v>
      </c>
      <c r="L445" s="109">
        <f t="shared" ca="1" si="59"/>
        <v>2.3863483640227902E-3</v>
      </c>
      <c r="M445" s="109">
        <f t="shared" ca="1" si="60"/>
        <v>5.6817818191018811E-2</v>
      </c>
      <c r="N445" s="108">
        <f t="shared" si="61"/>
        <v>6.7310856534728876</v>
      </c>
      <c r="O445" s="111">
        <f t="shared" si="62"/>
        <v>0.1485644443529035</v>
      </c>
      <c r="P445" s="111">
        <f>_xlfn.MAXIFS($R$4:$R$13,$B$4:$B$13,B445)</f>
        <v>0</v>
      </c>
      <c r="Q445" s="112">
        <f t="shared" ca="1" si="63"/>
        <v>0.99761649670167851</v>
      </c>
      <c r="R445" s="112">
        <f ca="1">IF(B444=0,0,IF(B445=B444,R444+L445/O445,L445/O445+1))</f>
        <v>338.44325583498579</v>
      </c>
    </row>
    <row r="446" spans="1:18" x14ac:dyDescent="0.25">
      <c r="A446" s="102">
        <v>443</v>
      </c>
      <c r="B446" s="102" t="str">
        <f>'Участки тепловых сетей'!B446</f>
        <v xml:space="preserve">Блочно-модульная котельная EMS-5600M (п. Сатис) </v>
      </c>
      <c r="C446" s="102" t="str">
        <f>'Участки тепловых сетей'!C446</f>
        <v>ТК18</v>
      </c>
      <c r="D446" s="102" t="str">
        <f>'Участки тепловых сетей'!D446</f>
        <v xml:space="preserve">ТК19 </v>
      </c>
      <c r="E446" s="102">
        <f>IF('Участки тепловых сетей'!F446="Подземная канальная или подвальная",2,IF('Участки тепловых сетей'!F446="Подземная бесканальная",2,IF('Участки тепловых сетей'!F446="Надземная",1,0)))</f>
        <v>2</v>
      </c>
      <c r="F446" s="102">
        <f t="shared" si="56"/>
        <v>0.05</v>
      </c>
      <c r="G446" s="102">
        <f ca="1">IF(B446=0,0,(YEAR(TODAY())-'Участки тепловых сетей'!E446)*0.85)</f>
        <v>17.849999999999998</v>
      </c>
      <c r="H446" s="102">
        <f>IF(B446=0,0,'Участки тепловых сетей'!H446/1000)</f>
        <v>3.5999999999999997E-2</v>
      </c>
      <c r="I446" s="108">
        <f>IF(B446=0,0,'Участки тепловых сетей'!G446/1000)</f>
        <v>0.1</v>
      </c>
      <c r="J446" s="102">
        <f t="shared" si="57"/>
        <v>3.5999999999999997E-2</v>
      </c>
      <c r="K446" s="109">
        <f t="shared" ca="1" si="58"/>
        <v>1.220612545771854</v>
      </c>
      <c r="L446" s="109">
        <f t="shared" ca="1" si="59"/>
        <v>2.045441454876677E-3</v>
      </c>
      <c r="M446" s="109">
        <f t="shared" ca="1" si="60"/>
        <v>5.6817818191018811E-2</v>
      </c>
      <c r="N446" s="108">
        <f t="shared" si="61"/>
        <v>6.7331567583369951</v>
      </c>
      <c r="O446" s="111">
        <f t="shared" si="62"/>
        <v>0.14851874624213968</v>
      </c>
      <c r="P446" s="111">
        <f>_xlfn.MAXIFS($R$4:$R$13,$B$4:$B$13,B446)</f>
        <v>0</v>
      </c>
      <c r="Q446" s="112">
        <f t="shared" ca="1" si="63"/>
        <v>0.9979566490349282</v>
      </c>
      <c r="R446" s="112">
        <f ca="1">IF(B445=0,0,IF(B446=B445,R445+L446/O446,L446/O446+1))</f>
        <v>338.45702811294149</v>
      </c>
    </row>
    <row r="447" spans="1:18" x14ac:dyDescent="0.25">
      <c r="A447" s="102">
        <v>444</v>
      </c>
      <c r="B447" s="102" t="str">
        <f>'Участки тепловых сетей'!B447</f>
        <v xml:space="preserve">Блочно-модульная котельная EMS-5600M (п. Сатис) </v>
      </c>
      <c r="C447" s="102" t="str">
        <f>'Участки тепловых сетей'!C447</f>
        <v>ТК19</v>
      </c>
      <c r="D447" s="102" t="str">
        <f>'Участки тепловых сетей'!D447</f>
        <v xml:space="preserve">ТК20 </v>
      </c>
      <c r="E447" s="102">
        <f>IF('Участки тепловых сетей'!F447="Подземная канальная или подвальная",2,IF('Участки тепловых сетей'!F447="Подземная бесканальная",2,IF('Участки тепловых сетей'!F447="Надземная",1,0)))</f>
        <v>2</v>
      </c>
      <c r="F447" s="102">
        <f t="shared" si="56"/>
        <v>0.05</v>
      </c>
      <c r="G447" s="102">
        <f ca="1">IF(B447=0,0,(YEAR(TODAY())-'Участки тепловых сетей'!E447)*0.85)</f>
        <v>17</v>
      </c>
      <c r="H447" s="102">
        <f>IF(B447=0,0,'Участки тепловых сетей'!H447/1000)</f>
        <v>7.0000000000000007E-2</v>
      </c>
      <c r="I447" s="108">
        <f>IF(B447=0,0,'Участки тепловых сетей'!G447/1000)</f>
        <v>0.1</v>
      </c>
      <c r="J447" s="102">
        <f t="shared" si="57"/>
        <v>7.0000000000000007E-2</v>
      </c>
      <c r="K447" s="109">
        <f t="shared" ca="1" si="58"/>
        <v>1</v>
      </c>
      <c r="L447" s="109">
        <f t="shared" ca="1" si="59"/>
        <v>3.5000000000000005E-3</v>
      </c>
      <c r="M447" s="109">
        <f t="shared" ca="1" si="60"/>
        <v>0.05</v>
      </c>
      <c r="N447" s="108">
        <f t="shared" si="61"/>
        <v>6.7214204974403762</v>
      </c>
      <c r="O447" s="111">
        <f t="shared" si="62"/>
        <v>0.14877807457230446</v>
      </c>
      <c r="P447" s="111">
        <f>_xlfn.MAXIFS($R$4:$R$13,$B$4:$B$13,B447)</f>
        <v>0</v>
      </c>
      <c r="Q447" s="112">
        <f t="shared" ca="1" si="63"/>
        <v>0.99650611786041488</v>
      </c>
      <c r="R447" s="112">
        <f ca="1">IF(B446=0,0,IF(B447=B446,R446+L447/O447,L447/O447+1))</f>
        <v>338.48055308468253</v>
      </c>
    </row>
    <row r="448" spans="1:18" x14ac:dyDescent="0.25">
      <c r="A448" s="102">
        <v>445</v>
      </c>
      <c r="B448" s="102" t="str">
        <f>'Участки тепловых сетей'!B448</f>
        <v xml:space="preserve">Блочно-модульная котельная EMS-5600M (п. Сатис) </v>
      </c>
      <c r="C448" s="102" t="str">
        <f>'Участки тепловых сетей'!C448</f>
        <v>ТК20</v>
      </c>
      <c r="D448" s="102" t="str">
        <f>'Участки тепловых сетей'!D448</f>
        <v xml:space="preserve">ул. Советская, 5 </v>
      </c>
      <c r="E448" s="102">
        <f>IF('Участки тепловых сетей'!F448="Подземная канальная или подвальная",2,IF('Участки тепловых сетей'!F448="Подземная бесканальная",2,IF('Участки тепловых сетей'!F448="Надземная",1,0)))</f>
        <v>2</v>
      </c>
      <c r="F448" s="102">
        <f t="shared" si="56"/>
        <v>0.05</v>
      </c>
      <c r="G448" s="102">
        <f ca="1">IF(B448=0,0,(YEAR(TODAY())-'Участки тепловых сетей'!E448)*0.85)</f>
        <v>14.45</v>
      </c>
      <c r="H448" s="102">
        <f>IF(B448=0,0,'Участки тепловых сетей'!H448/1000)</f>
        <v>3.5000000000000003E-2</v>
      </c>
      <c r="I448" s="108">
        <f>IF(B448=0,0,'Участки тепловых сетей'!G448/1000)</f>
        <v>0.1</v>
      </c>
      <c r="J448" s="102">
        <f t="shared" si="57"/>
        <v>3.5000000000000003E-2</v>
      </c>
      <c r="K448" s="109">
        <f t="shared" ca="1" si="58"/>
        <v>1</v>
      </c>
      <c r="L448" s="109">
        <f t="shared" ca="1" si="59"/>
        <v>1.7500000000000003E-3</v>
      </c>
      <c r="M448" s="109">
        <f t="shared" ca="1" si="60"/>
        <v>0.05</v>
      </c>
      <c r="N448" s="108">
        <f t="shared" si="61"/>
        <v>6.7335019424810136</v>
      </c>
      <c r="O448" s="111">
        <f t="shared" si="62"/>
        <v>0.14851113262344168</v>
      </c>
      <c r="P448" s="111">
        <f>_xlfn.MAXIFS($R$4:$R$13,$B$4:$B$13,B448)</f>
        <v>0</v>
      </c>
      <c r="Q448" s="112">
        <f t="shared" ca="1" si="63"/>
        <v>0.99825153035716152</v>
      </c>
      <c r="R448" s="112">
        <f ca="1">IF(B447=0,0,IF(B448=B447,R447+L448/O448,L448/O448+1))</f>
        <v>338.49233671308184</v>
      </c>
    </row>
    <row r="449" spans="1:18" x14ac:dyDescent="0.25">
      <c r="A449" s="102">
        <v>446</v>
      </c>
      <c r="B449" s="102" t="str">
        <f>'Участки тепловых сетей'!B449</f>
        <v xml:space="preserve">Блочно-модульная котельная EMS-5600M (п. Сатис) </v>
      </c>
      <c r="C449" s="102" t="str">
        <f>'Участки тепловых сетей'!C449</f>
        <v>УТ17</v>
      </c>
      <c r="D449" s="102" t="str">
        <f>'Участки тепловых сетей'!D449</f>
        <v xml:space="preserve">ТК49 </v>
      </c>
      <c r="E449" s="102">
        <f>IF('Участки тепловых сетей'!F449="Подземная канальная или подвальная",2,IF('Участки тепловых сетей'!F449="Подземная бесканальная",2,IF('Участки тепловых сетей'!F449="Надземная",1,0)))</f>
        <v>2</v>
      </c>
      <c r="F449" s="102">
        <f t="shared" si="56"/>
        <v>0.05</v>
      </c>
      <c r="G449" s="102">
        <f ca="1">IF(B449=0,0,(YEAR(TODAY())-'Участки тепловых сетей'!E449)*0.85)</f>
        <v>38.25</v>
      </c>
      <c r="H449" s="102">
        <f>IF(B449=0,0,'Участки тепловых сетей'!H449/1000)</f>
        <v>2.4E-2</v>
      </c>
      <c r="I449" s="108">
        <f>IF(B449=0,0,'Участки тепловых сетей'!G449/1000)</f>
        <v>0.1</v>
      </c>
      <c r="J449" s="102">
        <f t="shared" si="57"/>
        <v>2.4E-2</v>
      </c>
      <c r="K449" s="109">
        <f t="shared" ca="1" si="58"/>
        <v>3.3849963207636384</v>
      </c>
      <c r="L449" s="109">
        <f t="shared" ca="1" si="59"/>
        <v>2.9427616357682783E-2</v>
      </c>
      <c r="M449" s="109">
        <f t="shared" ca="1" si="60"/>
        <v>1.226150681570116</v>
      </c>
      <c r="N449" s="108">
        <f t="shared" si="61"/>
        <v>6.7372989680652138</v>
      </c>
      <c r="O449" s="111">
        <f t="shared" si="62"/>
        <v>0.14842743430861513</v>
      </c>
      <c r="P449" s="111">
        <f>_xlfn.MAXIFS($R$4:$R$13,$B$4:$B$13,B449)</f>
        <v>0</v>
      </c>
      <c r="Q449" s="112">
        <f t="shared" ca="1" si="63"/>
        <v>0.97100115969816114</v>
      </c>
      <c r="R449" s="112">
        <f ca="1">IF(B448=0,0,IF(B449=B448,R448+L449/O449,L449/O449+1))</f>
        <v>338.69059936240109</v>
      </c>
    </row>
    <row r="450" spans="1:18" x14ac:dyDescent="0.25">
      <c r="A450" s="102">
        <v>447</v>
      </c>
      <c r="B450" s="102" t="str">
        <f>'Участки тепловых сетей'!B450</f>
        <v xml:space="preserve">Блочно-модульная котельная EMS-5600M (п. Сатис) </v>
      </c>
      <c r="C450" s="102" t="str">
        <f>'Участки тепловых сетей'!C450</f>
        <v>ТК48</v>
      </c>
      <c r="D450" s="102" t="str">
        <f>'Участки тепловых сетей'!D450</f>
        <v xml:space="preserve">ул. Ленина, 7Б </v>
      </c>
      <c r="E450" s="102">
        <f>IF('Участки тепловых сетей'!F450="Подземная канальная или подвальная",2,IF('Участки тепловых сетей'!F450="Подземная бесканальная",2,IF('Участки тепловых сетей'!F450="Надземная",1,0)))</f>
        <v>2</v>
      </c>
      <c r="F450" s="102">
        <f t="shared" si="56"/>
        <v>0.05</v>
      </c>
      <c r="G450" s="102">
        <f ca="1">IF(B450=0,0,(YEAR(TODAY())-'Участки тепловых сетей'!E450)*0.85)</f>
        <v>24.65</v>
      </c>
      <c r="H450" s="102">
        <f>IF(B450=0,0,'Участки тепловых сетей'!H450/1000)</f>
        <v>5.5E-2</v>
      </c>
      <c r="I450" s="108">
        <f>IF(B450=0,0,'Участки тепловых сетей'!G450/1000)</f>
        <v>8.1000000000000003E-2</v>
      </c>
      <c r="J450" s="102">
        <f t="shared" si="57"/>
        <v>5.5E-2</v>
      </c>
      <c r="K450" s="109">
        <f t="shared" ca="1" si="58"/>
        <v>1.7148966551938607</v>
      </c>
      <c r="L450" s="109">
        <f t="shared" ca="1" si="59"/>
        <v>5.2413275590025964E-3</v>
      </c>
      <c r="M450" s="109">
        <f t="shared" ca="1" si="60"/>
        <v>9.5296864709138118E-2</v>
      </c>
      <c r="N450" s="108">
        <f t="shared" si="61"/>
        <v>5.8738653571639352</v>
      </c>
      <c r="O450" s="111">
        <f t="shared" si="62"/>
        <v>0.17024564561739081</v>
      </c>
      <c r="P450" s="111">
        <f>_xlfn.MAXIFS($R$4:$R$13,$B$4:$B$13,B450)</f>
        <v>0</v>
      </c>
      <c r="Q450" s="112">
        <f t="shared" ca="1" si="63"/>
        <v>0.99477238423183223</v>
      </c>
      <c r="R450" s="112">
        <f ca="1">IF(B449=0,0,IF(B450=B449,R449+L450/O450,L450/O450+1))</f>
        <v>338.72138621477546</v>
      </c>
    </row>
    <row r="451" spans="1:18" x14ac:dyDescent="0.25">
      <c r="A451" s="102">
        <v>448</v>
      </c>
      <c r="B451" s="102" t="str">
        <f>'Участки тепловых сетей'!B451</f>
        <v xml:space="preserve">Блочно-модульная котельная EMS-5600M (п. Сатис) </v>
      </c>
      <c r="C451" s="102" t="str">
        <f>'Участки тепловых сетей'!C451</f>
        <v>ТК49</v>
      </c>
      <c r="D451" s="102" t="str">
        <f>'Участки тепловых сетей'!D451</f>
        <v xml:space="preserve">ГрОт-Ленина, 10 </v>
      </c>
      <c r="E451" s="102">
        <f>IF('Участки тепловых сетей'!F451="Подземная канальная или подвальная",2,IF('Участки тепловых сетей'!F451="Подземная бесканальная",2,IF('Участки тепловых сетей'!F451="Надземная",1,0)))</f>
        <v>2</v>
      </c>
      <c r="F451" s="102">
        <f t="shared" si="56"/>
        <v>0.05</v>
      </c>
      <c r="G451" s="102">
        <f ca="1">IF(B451=0,0,(YEAR(TODAY())-'Участки тепловых сетей'!E451)*0.85)</f>
        <v>31.45</v>
      </c>
      <c r="H451" s="102">
        <f>IF(B451=0,0,'Участки тепловых сетей'!H451/1000)</f>
        <v>3.3000000000000002E-2</v>
      </c>
      <c r="I451" s="108">
        <f>IF(B451=0,0,'Участки тепловых сетей'!G451/1000)</f>
        <v>8.1000000000000003E-2</v>
      </c>
      <c r="J451" s="102">
        <f t="shared" si="57"/>
        <v>3.3000000000000002E-2</v>
      </c>
      <c r="K451" s="109">
        <f t="shared" ca="1" si="58"/>
        <v>2.4093399237801809</v>
      </c>
      <c r="L451" s="109">
        <f t="shared" ca="1" si="59"/>
        <v>8.2946982738983412E-3</v>
      </c>
      <c r="M451" s="109">
        <f t="shared" ca="1" si="60"/>
        <v>0.25135449314843455</v>
      </c>
      <c r="N451" s="108">
        <f t="shared" si="61"/>
        <v>5.8797626886742487</v>
      </c>
      <c r="O451" s="111">
        <f t="shared" si="62"/>
        <v>0.1700748912751574</v>
      </c>
      <c r="P451" s="111">
        <f>_xlfn.MAXIFS($R$4:$R$13,$B$4:$B$13,B451)</f>
        <v>0</v>
      </c>
      <c r="Q451" s="112">
        <f t="shared" ca="1" si="63"/>
        <v>0.99173960781740866</v>
      </c>
      <c r="R451" s="112">
        <f ca="1">IF(B450=0,0,IF(B451=B450,R450+L451/O451,L451/O451+1))</f>
        <v>338.77015707220016</v>
      </c>
    </row>
    <row r="452" spans="1:18" x14ac:dyDescent="0.25">
      <c r="A452" s="102">
        <v>449</v>
      </c>
      <c r="B452" s="102" t="str">
        <f>'Участки тепловых сетей'!B452</f>
        <v xml:space="preserve">Блочно-модульная котельная EMS-5600M (п. Сатис) </v>
      </c>
      <c r="C452" s="102" t="str">
        <f>'Участки тепловых сетей'!C452</f>
        <v>ТК6</v>
      </c>
      <c r="D452" s="102" t="str">
        <f>'Участки тепловых сетей'!D452</f>
        <v xml:space="preserve">ул. Мира, 22 </v>
      </c>
      <c r="E452" s="102">
        <f>IF('Участки тепловых сетей'!F452="Подземная канальная или подвальная",2,IF('Участки тепловых сетей'!F452="Подземная бесканальная",2,IF('Участки тепловых сетей'!F452="Надземная",1,0)))</f>
        <v>2</v>
      </c>
      <c r="F452" s="102">
        <f t="shared" si="56"/>
        <v>0.05</v>
      </c>
      <c r="G452" s="102">
        <f ca="1">IF(B452=0,0,(YEAR(TODAY())-'Участки тепловых сетей'!E452)*0.85)</f>
        <v>29.75</v>
      </c>
      <c r="H452" s="102">
        <f>IF(B452=0,0,'Участки тепловых сетей'!H452/1000)</f>
        <v>6.3E-2</v>
      </c>
      <c r="I452" s="108">
        <f>IF(B452=0,0,'Участки тепловых сетей'!G452/1000)</f>
        <v>8.1000000000000003E-2</v>
      </c>
      <c r="J452" s="102">
        <f t="shared" si="57"/>
        <v>6.3E-2</v>
      </c>
      <c r="K452" s="109">
        <f t="shared" ca="1" si="58"/>
        <v>2.2130083172909671</v>
      </c>
      <c r="L452" s="109">
        <f t="shared" ca="1" si="59"/>
        <v>1.1820999163667589E-2</v>
      </c>
      <c r="M452" s="109">
        <f t="shared" ca="1" si="60"/>
        <v>0.18763490735980298</v>
      </c>
      <c r="N452" s="108">
        <f t="shared" si="61"/>
        <v>5.8717208729783668</v>
      </c>
      <c r="O452" s="111">
        <f t="shared" si="62"/>
        <v>0.17030782314636167</v>
      </c>
      <c r="P452" s="111">
        <f>_xlfn.MAXIFS($R$4:$R$13,$B$4:$B$13,B452)</f>
        <v>0</v>
      </c>
      <c r="Q452" s="112">
        <f t="shared" ca="1" si="63"/>
        <v>0.98824859435538459</v>
      </c>
      <c r="R452" s="112">
        <f ca="1">IF(B451=0,0,IF(B452=B451,R451+L452/O452,L452/O452+1))</f>
        <v>338.83956667972893</v>
      </c>
    </row>
    <row r="453" spans="1:18" x14ac:dyDescent="0.25">
      <c r="A453" s="102">
        <v>450</v>
      </c>
      <c r="B453" s="102" t="str">
        <f>'Участки тепловых сетей'!B453</f>
        <v xml:space="preserve">Блочно-модульная котельная EMS-5600M (п. Сатис) </v>
      </c>
      <c r="C453" s="102" t="str">
        <f>'Участки тепловых сетей'!C453</f>
        <v>ТК8</v>
      </c>
      <c r="D453" s="102" t="str">
        <f>'Участки тепловых сетей'!D453</f>
        <v xml:space="preserve">ул. Мира, 11 </v>
      </c>
      <c r="E453" s="102">
        <f>IF('Участки тепловых сетей'!F453="Подземная канальная или подвальная",2,IF('Участки тепловых сетей'!F453="Подземная бесканальная",2,IF('Участки тепловых сетей'!F453="Надземная",1,0)))</f>
        <v>2</v>
      </c>
      <c r="F453" s="102">
        <f t="shared" si="56"/>
        <v>0.05</v>
      </c>
      <c r="G453" s="102">
        <f ca="1">IF(B453=0,0,(YEAR(TODAY())-'Участки тепловых сетей'!E453)*0.85)</f>
        <v>39.1</v>
      </c>
      <c r="H453" s="102">
        <f>IF(B453=0,0,'Участки тепловых сетей'!H453/1000)</f>
        <v>0.03</v>
      </c>
      <c r="I453" s="108">
        <f>IF(B453=0,0,'Участки тепловых сетей'!G453/1000)</f>
        <v>8.1000000000000003E-2</v>
      </c>
      <c r="J453" s="102">
        <f t="shared" si="57"/>
        <v>0.03</v>
      </c>
      <c r="K453" s="109">
        <f t="shared" ca="1" si="58"/>
        <v>3.5319595118506055</v>
      </c>
      <c r="L453" s="109">
        <f t="shared" ca="1" si="59"/>
        <v>4.7365140799154257E-2</v>
      </c>
      <c r="M453" s="109">
        <f t="shared" ca="1" si="60"/>
        <v>1.5788380266384752</v>
      </c>
      <c r="N453" s="108">
        <f t="shared" si="61"/>
        <v>5.8805668702438378</v>
      </c>
      <c r="O453" s="111">
        <f t="shared" si="62"/>
        <v>0.17005163312742586</v>
      </c>
      <c r="P453" s="111">
        <f>_xlfn.MAXIFS($R$4:$R$13,$B$4:$B$13,B453)</f>
        <v>0</v>
      </c>
      <c r="Q453" s="112">
        <f t="shared" ca="1" si="63"/>
        <v>0.95373908495099968</v>
      </c>
      <c r="R453" s="112">
        <f ca="1">IF(B452=0,0,IF(B453=B452,R452+L453/O453,L453/O453+1))</f>
        <v>339.11810055751687</v>
      </c>
    </row>
    <row r="454" spans="1:18" x14ac:dyDescent="0.25">
      <c r="A454" s="102">
        <v>451</v>
      </c>
      <c r="B454" s="102" t="str">
        <f>'Участки тепловых сетей'!B454</f>
        <v xml:space="preserve">Блочно-модульная котельная EMS-5600M (п. Сатис) </v>
      </c>
      <c r="C454" s="102" t="str">
        <f>'Участки тепловых сетей'!C454</f>
        <v>ТК10</v>
      </c>
      <c r="D454" s="102" t="str">
        <f>'Участки тепловых сетей'!D454</f>
        <v xml:space="preserve">ТК11 </v>
      </c>
      <c r="E454" s="102">
        <f>IF('Участки тепловых сетей'!F454="Подземная канальная или подвальная",2,IF('Участки тепловых сетей'!F454="Подземная бесканальная",2,IF('Участки тепловых сетей'!F454="Надземная",1,0)))</f>
        <v>2</v>
      </c>
      <c r="F454" s="102">
        <f t="shared" si="56"/>
        <v>0.05</v>
      </c>
      <c r="G454" s="102">
        <f ca="1">IF(B454=0,0,(YEAR(TODAY())-'Участки тепловых сетей'!E454)*0.85)</f>
        <v>31.45</v>
      </c>
      <c r="H454" s="102">
        <f>IF(B454=0,0,'Участки тепловых сетей'!H454/1000)</f>
        <v>7.4999999999999997E-2</v>
      </c>
      <c r="I454" s="108">
        <f>IF(B454=0,0,'Участки тепловых сетей'!G454/1000)</f>
        <v>8.1000000000000003E-2</v>
      </c>
      <c r="J454" s="102">
        <f t="shared" si="57"/>
        <v>7.4999999999999997E-2</v>
      </c>
      <c r="K454" s="109">
        <f t="shared" ca="1" si="58"/>
        <v>2.4093399237801809</v>
      </c>
      <c r="L454" s="109">
        <f t="shared" ca="1" si="59"/>
        <v>1.8851586986132592E-2</v>
      </c>
      <c r="M454" s="109">
        <f t="shared" ca="1" si="60"/>
        <v>0.25135449314843455</v>
      </c>
      <c r="N454" s="108">
        <f t="shared" si="61"/>
        <v>5.8685041467000136</v>
      </c>
      <c r="O454" s="111">
        <f t="shared" si="62"/>
        <v>0.17040117464385224</v>
      </c>
      <c r="P454" s="111">
        <f>_xlfn.MAXIFS($R$4:$R$13,$B$4:$B$13,B454)</f>
        <v>0</v>
      </c>
      <c r="Q454" s="112">
        <f t="shared" ca="1" si="63"/>
        <v>0.98132499283557129</v>
      </c>
      <c r="R454" s="112">
        <f ca="1">IF(B453=0,0,IF(B454=B453,R453+L454/O454,L454/O454+1))</f>
        <v>339.22873117391686</v>
      </c>
    </row>
    <row r="455" spans="1:18" x14ac:dyDescent="0.25">
      <c r="A455" s="102">
        <v>452</v>
      </c>
      <c r="B455" s="102" t="str">
        <f>'Участки тепловых сетей'!B455</f>
        <v xml:space="preserve">Блочно-модульная котельная EMS-5600M (п. Сатис) </v>
      </c>
      <c r="C455" s="102" t="str">
        <f>'Участки тепловых сетей'!C455</f>
        <v>ТК11</v>
      </c>
      <c r="D455" s="102" t="str">
        <f>'Участки тепловых сетей'!D455</f>
        <v xml:space="preserve">ТК12 </v>
      </c>
      <c r="E455" s="102">
        <f>IF('Участки тепловых сетей'!F455="Подземная канальная или подвальная",2,IF('Участки тепловых сетей'!F455="Подземная бесканальная",2,IF('Участки тепловых сетей'!F455="Надземная",1,0)))</f>
        <v>2</v>
      </c>
      <c r="F455" s="102">
        <f t="shared" si="56"/>
        <v>0.05</v>
      </c>
      <c r="G455" s="102">
        <f ca="1">IF(B455=0,0,(YEAR(TODAY())-'Участки тепловых сетей'!E455)*0.85)</f>
        <v>31.45</v>
      </c>
      <c r="H455" s="102">
        <f>IF(B455=0,0,'Участки тепловых сетей'!H455/1000)</f>
        <v>0.05</v>
      </c>
      <c r="I455" s="108">
        <f>IF(B455=0,0,'Участки тепловых сетей'!G455/1000)</f>
        <v>8.1000000000000003E-2</v>
      </c>
      <c r="J455" s="102">
        <f t="shared" si="57"/>
        <v>0.05</v>
      </c>
      <c r="K455" s="109">
        <f t="shared" ca="1" si="58"/>
        <v>2.4093399237801809</v>
      </c>
      <c r="L455" s="109">
        <f t="shared" ca="1" si="59"/>
        <v>1.2567724657421729E-2</v>
      </c>
      <c r="M455" s="109">
        <f t="shared" ca="1" si="60"/>
        <v>0.25135449314843455</v>
      </c>
      <c r="N455" s="108">
        <f t="shared" si="61"/>
        <v>5.8752056597799145</v>
      </c>
      <c r="O455" s="111">
        <f t="shared" si="62"/>
        <v>0.17020680771155508</v>
      </c>
      <c r="P455" s="111">
        <f>_xlfn.MAXIFS($R$4:$R$13,$B$4:$B$13,B455)</f>
        <v>0</v>
      </c>
      <c r="Q455" s="112">
        <f t="shared" ca="1" si="63"/>
        <v>0.98751091939044111</v>
      </c>
      <c r="R455" s="112">
        <f ca="1">IF(B454=0,0,IF(B455=B454,R454+L455/O455,L455/O455+1))</f>
        <v>339.30256914095469</v>
      </c>
    </row>
    <row r="456" spans="1:18" x14ac:dyDescent="0.25">
      <c r="A456" s="102">
        <v>453</v>
      </c>
      <c r="B456" s="102" t="str">
        <f>'Участки тепловых сетей'!B456</f>
        <v xml:space="preserve">Блочно-модульная котельная EMS-5600M (п. Сатис) </v>
      </c>
      <c r="C456" s="102" t="str">
        <f>'Участки тепловых сетей'!C456</f>
        <v>ТК12</v>
      </c>
      <c r="D456" s="102" t="str">
        <f>'Участки тепловых сетей'!D456</f>
        <v xml:space="preserve">ТК13 </v>
      </c>
      <c r="E456" s="102">
        <f>IF('Участки тепловых сетей'!F456="Подземная канальная или подвальная",2,IF('Участки тепловых сетей'!F456="Подземная бесканальная",2,IF('Участки тепловых сетей'!F456="Надземная",1,0)))</f>
        <v>2</v>
      </c>
      <c r="F456" s="102">
        <f t="shared" si="56"/>
        <v>0.05</v>
      </c>
      <c r="G456" s="102">
        <f ca="1">IF(B456=0,0,(YEAR(TODAY())-'Участки тепловых сетей'!E456)*0.85)</f>
        <v>31.45</v>
      </c>
      <c r="H456" s="102">
        <f>IF(B456=0,0,'Участки тепловых сетей'!H456/1000)</f>
        <v>3.4000000000000002E-2</v>
      </c>
      <c r="I456" s="108">
        <f>IF(B456=0,0,'Участки тепловых сетей'!G456/1000)</f>
        <v>8.1000000000000003E-2</v>
      </c>
      <c r="J456" s="102">
        <f t="shared" si="57"/>
        <v>3.4000000000000002E-2</v>
      </c>
      <c r="K456" s="109">
        <f t="shared" ca="1" si="58"/>
        <v>2.4093399237801809</v>
      </c>
      <c r="L456" s="109">
        <f t="shared" ca="1" si="59"/>
        <v>8.5460527670467752E-3</v>
      </c>
      <c r="M456" s="109">
        <f t="shared" ca="1" si="60"/>
        <v>0.25135449314843455</v>
      </c>
      <c r="N456" s="108">
        <f t="shared" si="61"/>
        <v>5.8794946281510532</v>
      </c>
      <c r="O456" s="111">
        <f t="shared" si="62"/>
        <v>0.17008264540492893</v>
      </c>
      <c r="P456" s="111">
        <f>_xlfn.MAXIFS($R$4:$R$13,$B$4:$B$13,B456)</f>
        <v>0</v>
      </c>
      <c r="Q456" s="112">
        <f t="shared" ca="1" si="63"/>
        <v>0.99149036093692444</v>
      </c>
      <c r="R456" s="112">
        <f ca="1">IF(B455=0,0,IF(B456=B455,R455+L456/O456,L456/O456+1))</f>
        <v>339.35281561229044</v>
      </c>
    </row>
    <row r="457" spans="1:18" x14ac:dyDescent="0.25">
      <c r="A457" s="102">
        <v>454</v>
      </c>
      <c r="B457" s="102" t="str">
        <f>'Участки тепловых сетей'!B457</f>
        <v xml:space="preserve">Блочно-модульная котельная EMS-5600M (п. Сатис) </v>
      </c>
      <c r="C457" s="102" t="str">
        <f>'Участки тепловых сетей'!C457</f>
        <v>ТК13</v>
      </c>
      <c r="D457" s="102" t="str">
        <f>'Участки тепловых сетей'!D457</f>
        <v xml:space="preserve">ТК14 </v>
      </c>
      <c r="E457" s="102">
        <f>IF('Участки тепловых сетей'!F457="Подземная канальная или подвальная",2,IF('Участки тепловых сетей'!F457="Подземная бесканальная",2,IF('Участки тепловых сетей'!F457="Надземная",1,0)))</f>
        <v>2</v>
      </c>
      <c r="F457" s="102">
        <f t="shared" si="56"/>
        <v>0.05</v>
      </c>
      <c r="G457" s="102">
        <f ca="1">IF(B457=0,0,(YEAR(TODAY())-'Участки тепловых сетей'!E457)*0.85)</f>
        <v>31.45</v>
      </c>
      <c r="H457" s="102">
        <f>IF(B457=0,0,'Участки тепловых сетей'!H457/1000)</f>
        <v>0.08</v>
      </c>
      <c r="I457" s="108">
        <f>IF(B457=0,0,'Участки тепловых сетей'!G457/1000)</f>
        <v>8.1000000000000003E-2</v>
      </c>
      <c r="J457" s="102">
        <f t="shared" si="57"/>
        <v>0.08</v>
      </c>
      <c r="K457" s="109">
        <f t="shared" ca="1" si="58"/>
        <v>2.4093399237801809</v>
      </c>
      <c r="L457" s="109">
        <f t="shared" ca="1" si="59"/>
        <v>2.0108359451874766E-2</v>
      </c>
      <c r="M457" s="109">
        <f t="shared" ca="1" si="60"/>
        <v>0.25135449314843455</v>
      </c>
      <c r="N457" s="108">
        <f t="shared" si="61"/>
        <v>5.8671638440840326</v>
      </c>
      <c r="O457" s="111">
        <f t="shared" si="62"/>
        <v>0.17044010131203649</v>
      </c>
      <c r="P457" s="111">
        <f>_xlfn.MAXIFS($R$4:$R$13,$B$4:$B$13,B457)</f>
        <v>0</v>
      </c>
      <c r="Q457" s="112">
        <f t="shared" ca="1" si="63"/>
        <v>0.98009246527021365</v>
      </c>
      <c r="R457" s="112">
        <f ca="1">IF(B456=0,0,IF(B457=B456,R456+L457/O457,L457/O457+1))</f>
        <v>339.47079465183032</v>
      </c>
    </row>
    <row r="458" spans="1:18" x14ac:dyDescent="0.25">
      <c r="A458" s="102">
        <v>455</v>
      </c>
      <c r="B458" s="102" t="str">
        <f>'Участки тепловых сетей'!B458</f>
        <v xml:space="preserve">Блочно-модульная котельная EMS-5600M (п. Сатис) </v>
      </c>
      <c r="C458" s="102" t="str">
        <f>'Участки тепловых сетей'!C458</f>
        <v>ТК17</v>
      </c>
      <c r="D458" s="102" t="str">
        <f>'Участки тепловых сетей'!D458</f>
        <v xml:space="preserve">УТ13 </v>
      </c>
      <c r="E458" s="102">
        <f>IF('Участки тепловых сетей'!F458="Подземная канальная или подвальная",2,IF('Участки тепловых сетей'!F458="Подземная бесканальная",2,IF('Участки тепловых сетей'!F458="Надземная",1,0)))</f>
        <v>2</v>
      </c>
      <c r="F458" s="102">
        <f t="shared" si="56"/>
        <v>0.05</v>
      </c>
      <c r="G458" s="102">
        <f ca="1">IF(B458=0,0,(YEAR(TODAY())-'Участки тепловых сетей'!E458)*0.85)</f>
        <v>34</v>
      </c>
      <c r="H458" s="102">
        <f>IF(B458=0,0,'Участки тепловых сетей'!H458/1000)</f>
        <v>8.3000000000000004E-2</v>
      </c>
      <c r="I458" s="108">
        <f>IF(B458=0,0,'Участки тепловых сетей'!G458/1000)</f>
        <v>8.1000000000000003E-2</v>
      </c>
      <c r="J458" s="102">
        <f t="shared" si="57"/>
        <v>8.3000000000000004E-2</v>
      </c>
      <c r="K458" s="109">
        <f t="shared" ca="1" si="58"/>
        <v>2.7369736958636</v>
      </c>
      <c r="L458" s="109">
        <f t="shared" ca="1" si="59"/>
        <v>3.4770664898970675E-2</v>
      </c>
      <c r="M458" s="109">
        <f t="shared" ca="1" si="60"/>
        <v>0.41892367348157439</v>
      </c>
      <c r="N458" s="108">
        <f t="shared" si="61"/>
        <v>5.8663596625144434</v>
      </c>
      <c r="O458" s="111">
        <f t="shared" si="62"/>
        <v>0.17046346585087818</v>
      </c>
      <c r="P458" s="111">
        <f>_xlfn.MAXIFS($R$4:$R$13,$B$4:$B$13,B458)</f>
        <v>0</v>
      </c>
      <c r="Q458" s="112">
        <f t="shared" ca="1" si="63"/>
        <v>0.96582688886800938</v>
      </c>
      <c r="R458" s="112">
        <f ca="1">IF(B457=0,0,IF(B458=B457,R457+L458/O458,L458/O458+1))</f>
        <v>339.67477187783243</v>
      </c>
    </row>
    <row r="459" spans="1:18" x14ac:dyDescent="0.25">
      <c r="A459" s="102">
        <v>456</v>
      </c>
      <c r="B459" s="102" t="str">
        <f>'Участки тепловых сетей'!B459</f>
        <v xml:space="preserve">Блочно-модульная котельная EMS-5600M (п. Сатис) </v>
      </c>
      <c r="C459" s="102" t="str">
        <f>'Участки тепловых сетей'!C459</f>
        <v>УТ13</v>
      </c>
      <c r="D459" s="102" t="str">
        <f>'Участки тепловых сетей'!D459</f>
        <v xml:space="preserve">ГрОт-Октябрьская, 2 </v>
      </c>
      <c r="E459" s="102">
        <f>IF('Участки тепловых сетей'!F459="Подземная канальная или подвальная",2,IF('Участки тепловых сетей'!F459="Подземная бесканальная",2,IF('Участки тепловых сетей'!F459="Надземная",1,0)))</f>
        <v>2</v>
      </c>
      <c r="F459" s="102">
        <f t="shared" si="56"/>
        <v>0.05</v>
      </c>
      <c r="G459" s="102">
        <f ca="1">IF(B459=0,0,(YEAR(TODAY())-'Участки тепловых сетей'!E459)*0.85)</f>
        <v>34</v>
      </c>
      <c r="H459" s="102">
        <f>IF(B459=0,0,'Участки тепловых сетей'!H459/1000)</f>
        <v>0.04</v>
      </c>
      <c r="I459" s="108">
        <f>IF(B459=0,0,'Участки тепловых сетей'!G459/1000)</f>
        <v>8.1000000000000003E-2</v>
      </c>
      <c r="J459" s="102">
        <f t="shared" si="57"/>
        <v>0.04</v>
      </c>
      <c r="K459" s="109">
        <f t="shared" ca="1" si="58"/>
        <v>2.7369736958636</v>
      </c>
      <c r="L459" s="109">
        <f t="shared" ca="1" si="59"/>
        <v>1.6756946939262975E-2</v>
      </c>
      <c r="M459" s="109">
        <f t="shared" ca="1" si="60"/>
        <v>0.41892367348157439</v>
      </c>
      <c r="N459" s="108">
        <f t="shared" si="61"/>
        <v>5.8778862650118766</v>
      </c>
      <c r="O459" s="111">
        <f t="shared" si="62"/>
        <v>0.17012918503586927</v>
      </c>
      <c r="P459" s="111">
        <f>_xlfn.MAXIFS($R$4:$R$13,$B$4:$B$13,B459)</f>
        <v>0</v>
      </c>
      <c r="Q459" s="112">
        <f t="shared" ca="1" si="63"/>
        <v>0.98338266975846078</v>
      </c>
      <c r="R459" s="112">
        <f ca="1">IF(B458=0,0,IF(B459=B458,R458+L459/O459,L459/O459+1))</f>
        <v>339.77326730609025</v>
      </c>
    </row>
    <row r="460" spans="1:18" x14ac:dyDescent="0.25">
      <c r="A460" s="102">
        <v>457</v>
      </c>
      <c r="B460" s="102" t="str">
        <f>'Участки тепловых сетей'!B460</f>
        <v xml:space="preserve">Блочно-модульная котельная EMS-5600M (п. Сатис) </v>
      </c>
      <c r="C460" s="102" t="str">
        <f>'Участки тепловых сетей'!C460</f>
        <v>ТК26</v>
      </c>
      <c r="D460" s="102" t="str">
        <f>'Участки тепловых сетей'!D460</f>
        <v xml:space="preserve">ТК25 </v>
      </c>
      <c r="E460" s="102">
        <f>IF('Участки тепловых сетей'!F460="Подземная канальная или подвальная",2,IF('Участки тепловых сетей'!F460="Подземная бесканальная",2,IF('Участки тепловых сетей'!F460="Надземная",1,0)))</f>
        <v>2</v>
      </c>
      <c r="F460" s="102">
        <f t="shared" si="56"/>
        <v>0.05</v>
      </c>
      <c r="G460" s="102">
        <f ca="1">IF(B460=0,0,(YEAR(TODAY())-'Участки тепловых сетей'!E460)*0.85)</f>
        <v>34.85</v>
      </c>
      <c r="H460" s="102">
        <f>IF(B460=0,0,'Участки тепловых сетей'!H460/1000)</f>
        <v>2.5000000000000001E-2</v>
      </c>
      <c r="I460" s="108">
        <f>IF(B460=0,0,'Участки тепловых сетей'!G460/1000)</f>
        <v>8.1000000000000003E-2</v>
      </c>
      <c r="J460" s="102">
        <f t="shared" si="57"/>
        <v>2.5000000000000001E-2</v>
      </c>
      <c r="K460" s="109">
        <f t="shared" ca="1" si="58"/>
        <v>2.8558023001364887</v>
      </c>
      <c r="L460" s="109">
        <f t="shared" ca="1" si="59"/>
        <v>1.268034832947623E-2</v>
      </c>
      <c r="M460" s="109">
        <f t="shared" ca="1" si="60"/>
        <v>0.50721393317904917</v>
      </c>
      <c r="N460" s="108">
        <f t="shared" si="61"/>
        <v>5.8819071728598189</v>
      </c>
      <c r="O460" s="111">
        <f t="shared" si="62"/>
        <v>0.17001288368068446</v>
      </c>
      <c r="P460" s="111">
        <f>_xlfn.MAXIFS($R$4:$R$13,$B$4:$B$13,B460)</f>
        <v>0</v>
      </c>
      <c r="Q460" s="112">
        <f t="shared" ca="1" si="63"/>
        <v>0.98739970854710979</v>
      </c>
      <c r="R460" s="112">
        <f ca="1">IF(B459=0,0,IF(B460=B459,R459+L460/O460,L460/O460+1))</f>
        <v>339.84785193788377</v>
      </c>
    </row>
    <row r="461" spans="1:18" x14ac:dyDescent="0.25">
      <c r="A461" s="102">
        <v>458</v>
      </c>
      <c r="B461" s="102" t="str">
        <f>'Участки тепловых сетей'!B461</f>
        <v xml:space="preserve">Блочно-модульная котельная EMS-5600M (п. Сатис) </v>
      </c>
      <c r="C461" s="102" t="str">
        <f>'Участки тепловых сетей'!C461</f>
        <v>ТК25</v>
      </c>
      <c r="D461" s="102" t="str">
        <f>'Участки тепловых сетей'!D461</f>
        <v xml:space="preserve">ТК24 </v>
      </c>
      <c r="E461" s="102">
        <f>IF('Участки тепловых сетей'!F461="Подземная канальная или подвальная",2,IF('Участки тепловых сетей'!F461="Подземная бесканальная",2,IF('Участки тепловых сетей'!F461="Надземная",1,0)))</f>
        <v>2</v>
      </c>
      <c r="F461" s="102">
        <f t="shared" ref="F461:F524" si="64">IF(B461=0,0,0.05)</f>
        <v>0.05</v>
      </c>
      <c r="G461" s="102">
        <f ca="1">IF(B461=0,0,(YEAR(TODAY())-'Участки тепловых сетей'!E461)*0.85)</f>
        <v>34.85</v>
      </c>
      <c r="H461" s="102">
        <f>IF(B461=0,0,'Участки тепловых сетей'!H461/1000)</f>
        <v>2.1000000000000001E-2</v>
      </c>
      <c r="I461" s="108">
        <f>IF(B461=0,0,'Участки тепловых сетей'!G461/1000)</f>
        <v>8.1000000000000003E-2</v>
      </c>
      <c r="J461" s="102">
        <f t="shared" ref="J461:J524" si="65">IF(H461&lt;1,H461,IF(B461=0,0,IF(I461&lt;0.3,1,IF(I461&lt;0.6,1.5,IF(I461=0.6,2,IF(I461&lt;1.4,3,0))))))</f>
        <v>2.1000000000000001E-2</v>
      </c>
      <c r="K461" s="109">
        <f t="shared" ref="K461:K524" ca="1" si="66">IF(B461=0,0,IF(G461&gt;17,0.5*EXP(G461/20),IF(G461&gt;3,1,0.8)))</f>
        <v>2.8558023001364887</v>
      </c>
      <c r="L461" s="109">
        <f t="shared" ref="L461:L524" ca="1" si="67">IF(B461=0,0,M461*H461)</f>
        <v>1.0651492596760034E-2</v>
      </c>
      <c r="M461" s="109">
        <f t="shared" ref="M461:M524" ca="1" si="68">IF(B461=0,0,F461*(0.1*G461)^(K461-1))</f>
        <v>0.50721393317904917</v>
      </c>
      <c r="N461" s="108">
        <f t="shared" ref="N461:N524" si="69">IF(B461=0,0,2.91*(1+((20.89+((-1.88)*J461))*I461^(1.2))))</f>
        <v>5.8829794149526027</v>
      </c>
      <c r="O461" s="111">
        <f t="shared" ref="O461:O524" si="70">IF(B461=0,0,1/N461)</f>
        <v>0.16998189683586656</v>
      </c>
      <c r="P461" s="111">
        <f>_xlfn.MAXIFS($R$4:$R$13,$B$4:$B$13,B461)</f>
        <v>0</v>
      </c>
      <c r="Q461" s="112">
        <f t="shared" ref="Q461:Q524" ca="1" si="71">IF(B461=0,0,EXP(-L461))</f>
        <v>0.98940503367610066</v>
      </c>
      <c r="R461" s="112">
        <f ca="1">IF(B460=0,0,IF(B461=B460,R460+L461/O461,L461/O461+1))</f>
        <v>339.91051444956901</v>
      </c>
    </row>
    <row r="462" spans="1:18" x14ac:dyDescent="0.25">
      <c r="A462" s="102">
        <v>459</v>
      </c>
      <c r="B462" s="102" t="str">
        <f>'Участки тепловых сетей'!B462</f>
        <v xml:space="preserve">Блочно-модульная котельная EMS-5600M (п. Сатис) </v>
      </c>
      <c r="C462" s="102" t="str">
        <f>'Участки тепловых сетей'!C462</f>
        <v>ТК24</v>
      </c>
      <c r="D462" s="102" t="str">
        <f>'Участки тепловых сетей'!D462</f>
        <v xml:space="preserve">ТК23 </v>
      </c>
      <c r="E462" s="102">
        <f>IF('Участки тепловых сетей'!F462="Подземная канальная или подвальная",2,IF('Участки тепловых сетей'!F462="Подземная бесканальная",2,IF('Участки тепловых сетей'!F462="Надземная",1,0)))</f>
        <v>2</v>
      </c>
      <c r="F462" s="102">
        <f t="shared" si="64"/>
        <v>0.05</v>
      </c>
      <c r="G462" s="102">
        <f ca="1">IF(B462=0,0,(YEAR(TODAY())-'Участки тепловых сетей'!E462)*0.85)</f>
        <v>35.699999999999996</v>
      </c>
      <c r="H462" s="102">
        <f>IF(B462=0,0,'Участки тепловых сетей'!H462/1000)</f>
        <v>2.5000000000000001E-2</v>
      </c>
      <c r="I462" s="108">
        <f>IF(B462=0,0,'Участки тепловых сетей'!G462/1000)</f>
        <v>8.1000000000000003E-2</v>
      </c>
      <c r="J462" s="102">
        <f t="shared" si="65"/>
        <v>2.5000000000000001E-2</v>
      </c>
      <c r="K462" s="109">
        <f t="shared" ca="1" si="66"/>
        <v>2.9797899737912927</v>
      </c>
      <c r="L462" s="109">
        <f t="shared" ca="1" si="67"/>
        <v>1.5526622929132615E-2</v>
      </c>
      <c r="M462" s="109">
        <f t="shared" ca="1" si="68"/>
        <v>0.62106491716530454</v>
      </c>
      <c r="N462" s="108">
        <f t="shared" si="69"/>
        <v>5.8819071728598189</v>
      </c>
      <c r="O462" s="111">
        <f t="shared" si="70"/>
        <v>0.17001288368068446</v>
      </c>
      <c r="P462" s="111">
        <f>_xlfn.MAXIFS($R$4:$R$13,$B$4:$B$13,B462)</f>
        <v>0</v>
      </c>
      <c r="Q462" s="112">
        <f t="shared" ca="1" si="71"/>
        <v>0.98459329364531856</v>
      </c>
      <c r="R462" s="112">
        <f ca="1">IF(B461=0,0,IF(B462=B461,R461+L462/O462,L462/O462+1))</f>
        <v>340.00184060434617</v>
      </c>
    </row>
    <row r="463" spans="1:18" x14ac:dyDescent="0.25">
      <c r="A463" s="102">
        <v>460</v>
      </c>
      <c r="B463" s="102" t="str">
        <f>'Участки тепловых сетей'!B463</f>
        <v xml:space="preserve">Блочно-модульная котельная EMS-5600M (п. Сатис) </v>
      </c>
      <c r="C463" s="102" t="str">
        <f>'Участки тепловых сетей'!C463</f>
        <v>ГрОт-Ленина, 10</v>
      </c>
      <c r="D463" s="102" t="str">
        <f>'Участки тепловых сетей'!D463</f>
        <v xml:space="preserve">ГрОт-Ленина, 12 </v>
      </c>
      <c r="E463" s="102">
        <f>IF('Участки тепловых сетей'!F463="Подземная канальная или подвальная",2,IF('Участки тепловых сетей'!F463="Подземная бесканальная",2,IF('Участки тепловых сетей'!F463="Надземная",1,0)))</f>
        <v>2</v>
      </c>
      <c r="F463" s="102">
        <f t="shared" si="64"/>
        <v>0.05</v>
      </c>
      <c r="G463" s="102">
        <f ca="1">IF(B463=0,0,(YEAR(TODAY())-'Участки тепловых сетей'!E463)*0.85)</f>
        <v>31.45</v>
      </c>
      <c r="H463" s="102">
        <f>IF(B463=0,0,'Участки тепловых сетей'!H463/1000)</f>
        <v>1.4E-2</v>
      </c>
      <c r="I463" s="108">
        <f>IF(B463=0,0,'Участки тепловых сетей'!G463/1000)</f>
        <v>6.9000000000000006E-2</v>
      </c>
      <c r="J463" s="102">
        <f t="shared" si="65"/>
        <v>1.4E-2</v>
      </c>
      <c r="K463" s="109">
        <f t="shared" ca="1" si="66"/>
        <v>2.4093399237801809</v>
      </c>
      <c r="L463" s="109">
        <f t="shared" ca="1" si="67"/>
        <v>3.5189629040780837E-3</v>
      </c>
      <c r="M463" s="109">
        <f t="shared" ca="1" si="68"/>
        <v>0.25135449314843455</v>
      </c>
      <c r="N463" s="108">
        <f t="shared" si="69"/>
        <v>5.3641596473066624</v>
      </c>
      <c r="O463" s="111">
        <f t="shared" si="70"/>
        <v>0.18642249033398897</v>
      </c>
      <c r="P463" s="111">
        <f>_xlfn.MAXIFS($R$4:$R$13,$B$4:$B$13,B463)</f>
        <v>0</v>
      </c>
      <c r="Q463" s="112">
        <f t="shared" ca="1" si="71"/>
        <v>0.99648722138965529</v>
      </c>
      <c r="R463" s="112">
        <f ca="1">IF(B462=0,0,IF(B463=B462,R462+L463/O463,L463/O463+1))</f>
        <v>340.02071688315658</v>
      </c>
    </row>
    <row r="464" spans="1:18" x14ac:dyDescent="0.25">
      <c r="A464" s="102">
        <v>461</v>
      </c>
      <c r="B464" s="102" t="str">
        <f>'Участки тепловых сетей'!B464</f>
        <v xml:space="preserve">Блочно-модульная котельная EMS-5600M (п. Сатис) </v>
      </c>
      <c r="C464" s="102" t="str">
        <f>'Участки тепловых сетей'!C464</f>
        <v>ТК19</v>
      </c>
      <c r="D464" s="102" t="str">
        <f>'Участки тепловых сетей'!D464</f>
        <v xml:space="preserve">ул. Советская, 9 </v>
      </c>
      <c r="E464" s="102">
        <f>IF('Участки тепловых сетей'!F464="Подземная канальная или подвальная",2,IF('Участки тепловых сетей'!F464="Подземная бесканальная",2,IF('Участки тепловых сетей'!F464="Надземная",1,0)))</f>
        <v>2</v>
      </c>
      <c r="F464" s="102">
        <f t="shared" si="64"/>
        <v>0.05</v>
      </c>
      <c r="G464" s="102">
        <f ca="1">IF(B464=0,0,(YEAR(TODAY())-'Участки тепловых сетей'!E464)*0.85)</f>
        <v>17</v>
      </c>
      <c r="H464" s="102">
        <f>IF(B464=0,0,'Участки тепловых сетей'!H464/1000)</f>
        <v>1.6E-2</v>
      </c>
      <c r="I464" s="108">
        <f>IF(B464=0,0,'Участки тепловых сетей'!G464/1000)</f>
        <v>6.9000000000000006E-2</v>
      </c>
      <c r="J464" s="102">
        <f t="shared" si="65"/>
        <v>1.6E-2</v>
      </c>
      <c r="K464" s="109">
        <f t="shared" ca="1" si="66"/>
        <v>1</v>
      </c>
      <c r="L464" s="109">
        <f t="shared" ca="1" si="67"/>
        <v>8.0000000000000004E-4</v>
      </c>
      <c r="M464" s="109">
        <f t="shared" ca="1" si="68"/>
        <v>0.05</v>
      </c>
      <c r="N464" s="108">
        <f t="shared" si="69"/>
        <v>5.3637173648198777</v>
      </c>
      <c r="O464" s="111">
        <f t="shared" si="70"/>
        <v>0.18643786239724464</v>
      </c>
      <c r="P464" s="111">
        <f>_xlfn.MAXIFS($R$4:$R$13,$B$4:$B$13,B464)</f>
        <v>0</v>
      </c>
      <c r="Q464" s="112">
        <f t="shared" ca="1" si="71"/>
        <v>0.99920031991468372</v>
      </c>
      <c r="R464" s="112">
        <f ca="1">IF(B463=0,0,IF(B464=B463,R463+L464/O464,L464/O464+1))</f>
        <v>340.02500785704842</v>
      </c>
    </row>
    <row r="465" spans="1:18" x14ac:dyDescent="0.25">
      <c r="A465" s="102">
        <v>462</v>
      </c>
      <c r="B465" s="102" t="str">
        <f>'Участки тепловых сетей'!B465</f>
        <v xml:space="preserve">Блочно-модульная котельная EMS-5600M (п. Сатис) </v>
      </c>
      <c r="C465" s="102" t="str">
        <f>'Участки тепловых сетей'!C465</f>
        <v>ТК22</v>
      </c>
      <c r="D465" s="102" t="str">
        <f>'Участки тепловых сетей'!D465</f>
        <v xml:space="preserve">ГрОт-Советская, 3 </v>
      </c>
      <c r="E465" s="102">
        <f>IF('Участки тепловых сетей'!F465="Подземная канальная или подвальная",2,IF('Участки тепловых сетей'!F465="Подземная бесканальная",2,IF('Участки тепловых сетей'!F465="Надземная",1,0)))</f>
        <v>2</v>
      </c>
      <c r="F465" s="102">
        <f t="shared" si="64"/>
        <v>0.05</v>
      </c>
      <c r="G465" s="102">
        <f ca="1">IF(B465=0,0,(YEAR(TODAY())-'Участки тепловых сетей'!E465)*0.85)</f>
        <v>3.4</v>
      </c>
      <c r="H465" s="102">
        <f>IF(B465=0,0,'Участки тепловых сетей'!H465/1000)</f>
        <v>1.8499999999999999E-2</v>
      </c>
      <c r="I465" s="108">
        <f>IF(B465=0,0,'Участки тепловых сетей'!G465/1000)</f>
        <v>6.9000000000000006E-2</v>
      </c>
      <c r="J465" s="102">
        <f t="shared" si="65"/>
        <v>1.8499999999999999E-2</v>
      </c>
      <c r="K465" s="109">
        <f t="shared" ca="1" si="66"/>
        <v>1</v>
      </c>
      <c r="L465" s="109">
        <f t="shared" ca="1" si="67"/>
        <v>9.2500000000000004E-4</v>
      </c>
      <c r="M465" s="109">
        <f t="shared" ca="1" si="68"/>
        <v>0.05</v>
      </c>
      <c r="N465" s="108">
        <f t="shared" si="69"/>
        <v>5.363164511711398</v>
      </c>
      <c r="O465" s="111">
        <f t="shared" si="70"/>
        <v>0.18645708104167361</v>
      </c>
      <c r="P465" s="111">
        <f>_xlfn.MAXIFS($R$4:$R$13,$B$4:$B$13,B465)</f>
        <v>0</v>
      </c>
      <c r="Q465" s="112">
        <f t="shared" ca="1" si="71"/>
        <v>0.99907542768062163</v>
      </c>
      <c r="R465" s="112">
        <f ca="1">IF(B464=0,0,IF(B465=B464,R464+L465/O465,L465/O465+1))</f>
        <v>340.02996878422175</v>
      </c>
    </row>
    <row r="466" spans="1:18" x14ac:dyDescent="0.25">
      <c r="A466" s="102">
        <v>463</v>
      </c>
      <c r="B466" s="102" t="str">
        <f>'Участки тепловых сетей'!B466</f>
        <v xml:space="preserve">Блочно-модульная котельная EMS-5600M (п. Сатис) </v>
      </c>
      <c r="C466" s="102" t="str">
        <f>'Участки тепловых сетей'!C466</f>
        <v>ТК26</v>
      </c>
      <c r="D466" s="102" t="str">
        <f>'Участки тепловых сетей'!D466</f>
        <v xml:space="preserve">ул. Первомайская, 41А </v>
      </c>
      <c r="E466" s="102">
        <f>IF('Участки тепловых сетей'!F466="Подземная канальная или подвальная",2,IF('Участки тепловых сетей'!F466="Подземная бесканальная",2,IF('Участки тепловых сетей'!F466="Надземная",1,0)))</f>
        <v>2</v>
      </c>
      <c r="F466" s="102">
        <f t="shared" si="64"/>
        <v>0.05</v>
      </c>
      <c r="G466" s="102">
        <f ca="1">IF(B466=0,0,(YEAR(TODAY())-'Участки тепловых сетей'!E466)*0.85)</f>
        <v>34.85</v>
      </c>
      <c r="H466" s="102">
        <f>IF(B466=0,0,'Участки тепловых сетей'!H466/1000)</f>
        <v>0.02</v>
      </c>
      <c r="I466" s="108">
        <f>IF(B466=0,0,'Участки тепловых сетей'!G466/1000)</f>
        <v>6.9000000000000006E-2</v>
      </c>
      <c r="J466" s="102">
        <f t="shared" si="65"/>
        <v>0.02</v>
      </c>
      <c r="K466" s="109">
        <f t="shared" ca="1" si="66"/>
        <v>2.8558023001364887</v>
      </c>
      <c r="L466" s="109">
        <f t="shared" ca="1" si="67"/>
        <v>1.0144278663580983E-2</v>
      </c>
      <c r="M466" s="109">
        <f t="shared" ca="1" si="68"/>
        <v>0.50721393317904917</v>
      </c>
      <c r="N466" s="108">
        <f t="shared" si="69"/>
        <v>5.3628327998463092</v>
      </c>
      <c r="O466" s="111">
        <f t="shared" si="70"/>
        <v>0.1864686141303265</v>
      </c>
      <c r="P466" s="111">
        <f>_xlfn.MAXIFS($R$4:$R$13,$B$4:$B$13,B466)</f>
        <v>0</v>
      </c>
      <c r="Q466" s="112">
        <f t="shared" ca="1" si="71"/>
        <v>0.98990700098638396</v>
      </c>
      <c r="R466" s="112">
        <f ca="1">IF(B465=0,0,IF(B466=B465,R465+L466/O466,L466/O466+1))</f>
        <v>340.08437085456956</v>
      </c>
    </row>
    <row r="467" spans="1:18" x14ac:dyDescent="0.25">
      <c r="A467" s="102">
        <v>464</v>
      </c>
      <c r="B467" s="102" t="str">
        <f>'Участки тепловых сетей'!B467</f>
        <v xml:space="preserve">Блочно-модульная котельная EMS-5600M (п. Сатис) </v>
      </c>
      <c r="C467" s="102" t="str">
        <f>'Участки тепловых сетей'!C467</f>
        <v>ГрОт-Ленина, 10</v>
      </c>
      <c r="D467" s="102" t="str">
        <f>'Участки тепловых сетей'!D467</f>
        <v xml:space="preserve">ГрОт-Ленина, 10 </v>
      </c>
      <c r="E467" s="102">
        <f>IF('Участки тепловых сетей'!F467="Подземная канальная или подвальная",2,IF('Участки тепловых сетей'!F467="Подземная бесканальная",2,IF('Участки тепловых сетей'!F467="Надземная",1,0)))</f>
        <v>2</v>
      </c>
      <c r="F467" s="102">
        <f t="shared" si="64"/>
        <v>0.05</v>
      </c>
      <c r="G467" s="102">
        <f ca="1">IF(B467=0,0,(YEAR(TODAY())-'Участки тепловых сетей'!E467)*0.85)</f>
        <v>31.45</v>
      </c>
      <c r="H467" s="102">
        <f>IF(B467=0,0,'Участки тепловых сетей'!H467/1000)</f>
        <v>4.9500000000000002E-2</v>
      </c>
      <c r="I467" s="108">
        <f>IF(B467=0,0,'Участки тепловых сетей'!G467/1000)</f>
        <v>6.9000000000000006E-2</v>
      </c>
      <c r="J467" s="102">
        <f t="shared" si="65"/>
        <v>4.9500000000000002E-2</v>
      </c>
      <c r="K467" s="109">
        <f t="shared" ca="1" si="66"/>
        <v>2.4093399237801809</v>
      </c>
      <c r="L467" s="109">
        <f t="shared" ca="1" si="67"/>
        <v>1.2442047410847512E-2</v>
      </c>
      <c r="M467" s="109">
        <f t="shared" ca="1" si="68"/>
        <v>0.25135449314843455</v>
      </c>
      <c r="N467" s="108">
        <f t="shared" si="69"/>
        <v>5.3563091331662394</v>
      </c>
      <c r="O467" s="111">
        <f t="shared" si="70"/>
        <v>0.18669572183726382</v>
      </c>
      <c r="P467" s="111">
        <f>_xlfn.MAXIFS($R$4:$R$13,$B$4:$B$13,B467)</f>
        <v>0</v>
      </c>
      <c r="Q467" s="112">
        <f t="shared" ca="1" si="71"/>
        <v>0.98763503484283288</v>
      </c>
      <c r="R467" s="112">
        <f ca="1">IF(B466=0,0,IF(B467=B466,R466+L467/O467,L467/O467+1))</f>
        <v>340.15101430675156</v>
      </c>
    </row>
    <row r="468" spans="1:18" x14ac:dyDescent="0.25">
      <c r="A468" s="102">
        <v>465</v>
      </c>
      <c r="B468" s="102" t="str">
        <f>'Участки тепловых сетей'!B468</f>
        <v xml:space="preserve">Блочно-модульная котельная EMS-5600M (п. Сатис) </v>
      </c>
      <c r="C468" s="102" t="str">
        <f>'Участки тепловых сетей'!C468</f>
        <v>ГрОт-Ленина, 12</v>
      </c>
      <c r="D468" s="102" t="str">
        <f>'Участки тепловых сетей'!D468</f>
        <v xml:space="preserve">УТ18 </v>
      </c>
      <c r="E468" s="102">
        <f>IF('Участки тепловых сетей'!F468="Подземная канальная или подвальная",2,IF('Участки тепловых сетей'!F468="Подземная бесканальная",2,IF('Участки тепловых сетей'!F468="Надземная",1,0)))</f>
        <v>2</v>
      </c>
      <c r="F468" s="102">
        <f t="shared" si="64"/>
        <v>0.05</v>
      </c>
      <c r="G468" s="102">
        <f ca="1">IF(B468=0,0,(YEAR(TODAY())-'Участки тепловых сетей'!E468)*0.85)</f>
        <v>31.45</v>
      </c>
      <c r="H468" s="102">
        <f>IF(B468=0,0,'Участки тепловых сетей'!H468/1000)</f>
        <v>6.0000000000000001E-3</v>
      </c>
      <c r="I468" s="108">
        <f>IF(B468=0,0,'Участки тепловых сетей'!G468/1000)</f>
        <v>6.9000000000000006E-2</v>
      </c>
      <c r="J468" s="102">
        <f t="shared" si="65"/>
        <v>6.0000000000000001E-3</v>
      </c>
      <c r="K468" s="109">
        <f t="shared" ca="1" si="66"/>
        <v>2.4093399237801809</v>
      </c>
      <c r="L468" s="109">
        <f t="shared" ca="1" si="67"/>
        <v>1.5081269588906074E-3</v>
      </c>
      <c r="M468" s="109">
        <f t="shared" ca="1" si="68"/>
        <v>0.25135449314843455</v>
      </c>
      <c r="N468" s="108">
        <f t="shared" si="69"/>
        <v>5.3659287772538002</v>
      </c>
      <c r="O468" s="111">
        <f t="shared" si="70"/>
        <v>0.1863610274215724</v>
      </c>
      <c r="P468" s="111">
        <f>_xlfn.MAXIFS($R$4:$R$13,$B$4:$B$13,B468)</f>
        <v>0</v>
      </c>
      <c r="Q468" s="112">
        <f t="shared" ca="1" si="71"/>
        <v>0.99849300969309451</v>
      </c>
      <c r="R468" s="112">
        <f ca="1">IF(B467=0,0,IF(B468=B467,R467+L468/O468,L468/O468+1))</f>
        <v>340.15910680860003</v>
      </c>
    </row>
    <row r="469" spans="1:18" x14ac:dyDescent="0.25">
      <c r="A469" s="102">
        <v>466</v>
      </c>
      <c r="B469" s="102" t="str">
        <f>'Участки тепловых сетей'!B469</f>
        <v xml:space="preserve">Блочно-модульная котельная EMS-5600M (п. Сатис) </v>
      </c>
      <c r="C469" s="102" t="str">
        <f>'Участки тепловых сетей'!C469</f>
        <v>ГрОт-Ленина, 1</v>
      </c>
      <c r="D469" s="102" t="str">
        <f>'Участки тепловых сетей'!D469</f>
        <v xml:space="preserve">ул. Ленина, 3 </v>
      </c>
      <c r="E469" s="102">
        <f>IF('Участки тепловых сетей'!F469="Подземная канальная или подвальная",2,IF('Участки тепловых сетей'!F469="Подземная бесканальная",2,IF('Участки тепловых сетей'!F469="Надземная",1,0)))</f>
        <v>2</v>
      </c>
      <c r="F469" s="102">
        <f t="shared" si="64"/>
        <v>0.05</v>
      </c>
      <c r="G469" s="102">
        <f ca="1">IF(B469=0,0,(YEAR(TODAY())-'Участки тепловых сетей'!E469)*0.85)</f>
        <v>28.9</v>
      </c>
      <c r="H469" s="102">
        <f>IF(B469=0,0,'Участки тепловых сетей'!H469/1000)</f>
        <v>5.7000000000000002E-2</v>
      </c>
      <c r="I469" s="108">
        <f>IF(B469=0,0,'Участки тепловых сетей'!G469/1000)</f>
        <v>5.0999999999999997E-2</v>
      </c>
      <c r="J469" s="102">
        <f t="shared" si="65"/>
        <v>5.7000000000000002E-2</v>
      </c>
      <c r="K469" s="109">
        <f t="shared" ca="1" si="66"/>
        <v>2.1209260714102172</v>
      </c>
      <c r="L469" s="109">
        <f t="shared" ca="1" si="67"/>
        <v>9.3643420388633564E-3</v>
      </c>
      <c r="M469" s="109">
        <f t="shared" ca="1" si="68"/>
        <v>0.16428670243619922</v>
      </c>
      <c r="N469" s="108">
        <f t="shared" si="69"/>
        <v>4.6109129764598542</v>
      </c>
      <c r="O469" s="111">
        <f t="shared" si="70"/>
        <v>0.21687678884969447</v>
      </c>
      <c r="P469" s="111">
        <f>_xlfn.MAXIFS($R$4:$R$13,$B$4:$B$13,B469)</f>
        <v>0</v>
      </c>
      <c r="Q469" s="112">
        <f t="shared" ca="1" si="71"/>
        <v>0.99067936687058544</v>
      </c>
      <c r="R469" s="112">
        <f ca="1">IF(B468=0,0,IF(B469=B468,R468+L469/O469,L469/O469+1))</f>
        <v>340.20228497482304</v>
      </c>
    </row>
    <row r="470" spans="1:18" x14ac:dyDescent="0.25">
      <c r="A470" s="102">
        <v>467</v>
      </c>
      <c r="B470" s="102" t="str">
        <f>'Участки тепловых сетей'!B470</f>
        <v xml:space="preserve">Блочно-модульная котельная EMS-5600M (п. Сатис) </v>
      </c>
      <c r="C470" s="102" t="str">
        <f>'Участки тепловых сетей'!C470</f>
        <v>ТК49</v>
      </c>
      <c r="D470" s="102" t="str">
        <f>'Участки тепловых сетей'!D470</f>
        <v xml:space="preserve">ул. Ленина, 8А </v>
      </c>
      <c r="E470" s="102">
        <f>IF('Участки тепловых сетей'!F470="Подземная канальная или подвальная",2,IF('Участки тепловых сетей'!F470="Подземная бесканальная",2,IF('Участки тепловых сетей'!F470="Надземная",1,0)))</f>
        <v>2</v>
      </c>
      <c r="F470" s="102">
        <f t="shared" si="64"/>
        <v>0.05</v>
      </c>
      <c r="G470" s="102">
        <f ca="1">IF(B470=0,0,(YEAR(TODAY())-'Участки тепловых сетей'!E470)*0.85)</f>
        <v>5.0999999999999996</v>
      </c>
      <c r="H470" s="102">
        <f>IF(B470=0,0,'Участки тепловых сетей'!H470/1000)</f>
        <v>0.01</v>
      </c>
      <c r="I470" s="108">
        <f>IF(B470=0,0,'Участки тепловых сетей'!G470/1000)</f>
        <v>5.0999999999999997E-2</v>
      </c>
      <c r="J470" s="102">
        <f t="shared" si="65"/>
        <v>0.01</v>
      </c>
      <c r="K470" s="109">
        <f t="shared" ca="1" si="66"/>
        <v>1</v>
      </c>
      <c r="L470" s="109">
        <f t="shared" ca="1" si="67"/>
        <v>5.0000000000000001E-4</v>
      </c>
      <c r="M470" s="109">
        <f t="shared" ca="1" si="68"/>
        <v>0.05</v>
      </c>
      <c r="N470" s="108">
        <f t="shared" si="69"/>
        <v>4.6181445516728656</v>
      </c>
      <c r="O470" s="111">
        <f t="shared" si="70"/>
        <v>0.21653718042189962</v>
      </c>
      <c r="P470" s="111">
        <f>_xlfn.MAXIFS($R$4:$R$13,$B$4:$B$13,B470)</f>
        <v>0</v>
      </c>
      <c r="Q470" s="112">
        <f t="shared" ca="1" si="71"/>
        <v>0.99950012497916929</v>
      </c>
      <c r="R470" s="112">
        <f ca="1">IF(B469=0,0,IF(B470=B469,R469+L470/O470,L470/O470+1))</f>
        <v>340.20459404709891</v>
      </c>
    </row>
    <row r="471" spans="1:18" x14ac:dyDescent="0.25">
      <c r="A471" s="102">
        <v>468</v>
      </c>
      <c r="B471" s="102" t="str">
        <f>'Участки тепловых сетей'!B471</f>
        <v xml:space="preserve">Блочно-модульная котельная EMS-5600M (п. Сатис) </v>
      </c>
      <c r="C471" s="102" t="str">
        <f>'Участки тепловых сетей'!C471</f>
        <v>ТК49</v>
      </c>
      <c r="D471" s="102" t="str">
        <f>'Участки тепловых сетей'!D471</f>
        <v xml:space="preserve">ГрОт-Ленина, 7А </v>
      </c>
      <c r="E471" s="102">
        <f>IF('Участки тепловых сетей'!F471="Подземная канальная или подвальная",2,IF('Участки тепловых сетей'!F471="Подземная бесканальная",2,IF('Участки тепловых сетей'!F471="Надземная",1,0)))</f>
        <v>2</v>
      </c>
      <c r="F471" s="102">
        <f t="shared" si="64"/>
        <v>0.05</v>
      </c>
      <c r="G471" s="102">
        <f ca="1">IF(B471=0,0,(YEAR(TODAY())-'Участки тепловых сетей'!E471)*0.85)</f>
        <v>38.25</v>
      </c>
      <c r="H471" s="102">
        <f>IF(B471=0,0,'Участки тепловых сетей'!H471/1000)</f>
        <v>2.7E-2</v>
      </c>
      <c r="I471" s="108">
        <f>IF(B471=0,0,'Участки тепловых сетей'!G471/1000)</f>
        <v>5.0999999999999997E-2</v>
      </c>
      <c r="J471" s="102">
        <f t="shared" si="65"/>
        <v>2.7E-2</v>
      </c>
      <c r="K471" s="109">
        <f t="shared" ca="1" si="66"/>
        <v>3.3849963207636384</v>
      </c>
      <c r="L471" s="109">
        <f t="shared" ca="1" si="67"/>
        <v>3.3106068402393128E-2</v>
      </c>
      <c r="M471" s="109">
        <f t="shared" ca="1" si="68"/>
        <v>1.226150681570116</v>
      </c>
      <c r="N471" s="108">
        <f t="shared" si="69"/>
        <v>4.6155288755319894</v>
      </c>
      <c r="O471" s="111">
        <f t="shared" si="70"/>
        <v>0.21665989466586086</v>
      </c>
      <c r="P471" s="111">
        <f>_xlfn.MAXIFS($R$4:$R$13,$B$4:$B$13,B471)</f>
        <v>0</v>
      </c>
      <c r="Q471" s="112">
        <f t="shared" ca="1" si="71"/>
        <v>0.96743593976221942</v>
      </c>
      <c r="R471" s="112">
        <f ca="1">IF(B470=0,0,IF(B471=B470,R470+L471/O471,L471/O471+1))</f>
        <v>340.35739606176548</v>
      </c>
    </row>
    <row r="472" spans="1:18" x14ac:dyDescent="0.25">
      <c r="A472" s="102">
        <v>469</v>
      </c>
      <c r="B472" s="102" t="str">
        <f>'Участки тепловых сетей'!B472</f>
        <v xml:space="preserve">Блочно-модульная котельная EMS-5600M (п. Сатис) </v>
      </c>
      <c r="C472" s="102" t="str">
        <f>'Участки тепловых сетей'!C472</f>
        <v>ГрОт-Ленина, 7А</v>
      </c>
      <c r="D472" s="102" t="str">
        <f>'Участки тепловых сетей'!D472</f>
        <v xml:space="preserve">ул. Ленина, 9А </v>
      </c>
      <c r="E472" s="102">
        <f>IF('Участки тепловых сетей'!F472="Подземная канальная или подвальная",2,IF('Участки тепловых сетей'!F472="Подземная бесканальная",2,IF('Участки тепловых сетей'!F472="Надземная",1,0)))</f>
        <v>2</v>
      </c>
      <c r="F472" s="102">
        <f t="shared" si="64"/>
        <v>0.05</v>
      </c>
      <c r="G472" s="102">
        <f ca="1">IF(B472=0,0,(YEAR(TODAY())-'Участки тепловых сетей'!E472)*0.85)</f>
        <v>38.25</v>
      </c>
      <c r="H472" s="102">
        <f>IF(B472=0,0,'Участки тепловых сетей'!H472/1000)</f>
        <v>1.4999999999999999E-2</v>
      </c>
      <c r="I472" s="108">
        <f>IF(B472=0,0,'Участки тепловых сетей'!G472/1000)</f>
        <v>5.0999999999999997E-2</v>
      </c>
      <c r="J472" s="102">
        <f t="shared" si="65"/>
        <v>1.4999999999999999E-2</v>
      </c>
      <c r="K472" s="109">
        <f t="shared" ca="1" si="66"/>
        <v>3.3849963207636384</v>
      </c>
      <c r="L472" s="109">
        <f t="shared" ca="1" si="67"/>
        <v>1.839226022355174E-2</v>
      </c>
      <c r="M472" s="109">
        <f t="shared" ca="1" si="68"/>
        <v>1.226150681570116</v>
      </c>
      <c r="N472" s="108">
        <f t="shared" si="69"/>
        <v>4.6173752351608437</v>
      </c>
      <c r="O472" s="111">
        <f t="shared" si="70"/>
        <v>0.21657325841423966</v>
      </c>
      <c r="P472" s="111">
        <f>_xlfn.MAXIFS($R$4:$R$13,$B$4:$B$13,B472)</f>
        <v>0</v>
      </c>
      <c r="Q472" s="112">
        <f t="shared" ca="1" si="71"/>
        <v>0.98177584520392269</v>
      </c>
      <c r="R472" s="112">
        <f ca="1">IF(B471=0,0,IF(B472=B471,R471+L472/O472,L472/O472+1))</f>
        <v>340.44232002864032</v>
      </c>
    </row>
    <row r="473" spans="1:18" x14ac:dyDescent="0.25">
      <c r="A473" s="102">
        <v>470</v>
      </c>
      <c r="B473" s="102" t="str">
        <f>'Участки тепловых сетей'!B473</f>
        <v xml:space="preserve">Блочно-модульная котельная EMS-5600M (п. Сатис) </v>
      </c>
      <c r="C473" s="102" t="str">
        <f>'Участки тепловых сетей'!C473</f>
        <v>ГрОт-Ленина, 12</v>
      </c>
      <c r="D473" s="102" t="str">
        <f>'Участки тепловых сетей'!D473</f>
        <v xml:space="preserve">ул. Ленина, 9 </v>
      </c>
      <c r="E473" s="102">
        <f>IF('Участки тепловых сетей'!F473="Подземная канальная или подвальная",2,IF('Участки тепловых сетей'!F473="Подземная бесканальная",2,IF('Участки тепловых сетей'!F473="Надземная",1,0)))</f>
        <v>2</v>
      </c>
      <c r="F473" s="102">
        <f t="shared" si="64"/>
        <v>0.05</v>
      </c>
      <c r="G473" s="102">
        <f ca="1">IF(B473=0,0,(YEAR(TODAY())-'Участки тепловых сетей'!E473)*0.85)</f>
        <v>31.45</v>
      </c>
      <c r="H473" s="102">
        <f>IF(B473=0,0,'Участки тепловых сетей'!H473/1000)</f>
        <v>3.5499999999999997E-2</v>
      </c>
      <c r="I473" s="108">
        <f>IF(B473=0,0,'Участки тепловых сетей'!G473/1000)</f>
        <v>5.0999999999999997E-2</v>
      </c>
      <c r="J473" s="102">
        <f t="shared" si="65"/>
        <v>3.5499999999999997E-2</v>
      </c>
      <c r="K473" s="109">
        <f t="shared" ca="1" si="66"/>
        <v>2.4093399237801809</v>
      </c>
      <c r="L473" s="109">
        <f t="shared" ca="1" si="67"/>
        <v>8.9230845067694263E-3</v>
      </c>
      <c r="M473" s="109">
        <f t="shared" ca="1" si="68"/>
        <v>0.25135449314843455</v>
      </c>
      <c r="N473" s="108">
        <f t="shared" si="69"/>
        <v>4.6142210374615509</v>
      </c>
      <c r="O473" s="111">
        <f t="shared" si="70"/>
        <v>0.21672130396036163</v>
      </c>
      <c r="P473" s="111">
        <f>_xlfn.MAXIFS($R$4:$R$13,$B$4:$B$13,B473)</f>
        <v>0</v>
      </c>
      <c r="Q473" s="112">
        <f t="shared" ca="1" si="71"/>
        <v>0.9911166080639976</v>
      </c>
      <c r="R473" s="112">
        <f ca="1">IF(B472=0,0,IF(B473=B472,R472+L473/O473,L473/O473+1))</f>
        <v>340.48349311289053</v>
      </c>
    </row>
    <row r="474" spans="1:18" x14ac:dyDescent="0.25">
      <c r="A474" s="102">
        <v>471</v>
      </c>
      <c r="B474" s="102" t="str">
        <f>'Участки тепловых сетей'!B474</f>
        <v xml:space="preserve">Блочно-модульная котельная EMS-5600M (п. Сатис) </v>
      </c>
      <c r="C474" s="102" t="str">
        <f>'Участки тепловых сетей'!C474</f>
        <v>ГрОт-Ленина, 12</v>
      </c>
      <c r="D474" s="102" t="str">
        <f>'Участки тепловых сетей'!D474</f>
        <v xml:space="preserve">ГрОт-Ленина, 14 </v>
      </c>
      <c r="E474" s="102">
        <f>IF('Участки тепловых сетей'!F474="Подземная канальная или подвальная",2,IF('Участки тепловых сетей'!F474="Подземная бесканальная",2,IF('Участки тепловых сетей'!F474="Надземная",1,0)))</f>
        <v>2</v>
      </c>
      <c r="F474" s="102">
        <f t="shared" si="64"/>
        <v>0.05</v>
      </c>
      <c r="G474" s="102">
        <f ca="1">IF(B474=0,0,(YEAR(TODAY())-'Участки тепловых сетей'!E474)*0.85)</f>
        <v>30.599999999999998</v>
      </c>
      <c r="H474" s="102">
        <f>IF(B474=0,0,'Участки тепловых сетей'!H474/1000)</f>
        <v>1.2999999999999999E-2</v>
      </c>
      <c r="I474" s="108">
        <f>IF(B474=0,0,'Участки тепловых сетей'!G474/1000)</f>
        <v>5.0999999999999997E-2</v>
      </c>
      <c r="J474" s="102">
        <f t="shared" si="65"/>
        <v>1.2999999999999999E-2</v>
      </c>
      <c r="K474" s="109">
        <f t="shared" ca="1" si="66"/>
        <v>2.3090884111498902</v>
      </c>
      <c r="L474" s="109">
        <f t="shared" ca="1" si="67"/>
        <v>2.8103838888214011E-3</v>
      </c>
      <c r="M474" s="109">
        <f t="shared" ca="1" si="68"/>
        <v>0.21618337606318472</v>
      </c>
      <c r="N474" s="108">
        <f t="shared" si="69"/>
        <v>4.6176829617656532</v>
      </c>
      <c r="O474" s="111">
        <f t="shared" si="70"/>
        <v>0.21655882577474142</v>
      </c>
      <c r="P474" s="111">
        <f>_xlfn.MAXIFS($R$4:$R$13,$B$4:$B$13,B474)</f>
        <v>0</v>
      </c>
      <c r="Q474" s="112">
        <f t="shared" ca="1" si="71"/>
        <v>0.99719356154305505</v>
      </c>
      <c r="R474" s="112">
        <f ca="1">IF(B473=0,0,IF(B474=B473,R473+L474/O474,L474/O474+1))</f>
        <v>340.49647057468997</v>
      </c>
    </row>
    <row r="475" spans="1:18" x14ac:dyDescent="0.25">
      <c r="A475" s="102">
        <v>472</v>
      </c>
      <c r="B475" s="102" t="str">
        <f>'Участки тепловых сетей'!B475</f>
        <v xml:space="preserve">Блочно-модульная котельная EMS-5600M (п. Сатис) </v>
      </c>
      <c r="C475" s="102" t="str">
        <f>'Участки тепловых сетей'!C475</f>
        <v>ГрОт-Ленина, 14</v>
      </c>
      <c r="D475" s="102" t="str">
        <f>'Участки тепловых сетей'!D475</f>
        <v xml:space="preserve">ул. Ленина, 11 </v>
      </c>
      <c r="E475" s="102">
        <f>IF('Участки тепловых сетей'!F475="Подземная канальная или подвальная",2,IF('Участки тепловых сетей'!F475="Подземная бесканальная",2,IF('Участки тепловых сетей'!F475="Надземная",1,0)))</f>
        <v>2</v>
      </c>
      <c r="F475" s="102">
        <f t="shared" si="64"/>
        <v>0.05</v>
      </c>
      <c r="G475" s="102">
        <f ca="1">IF(B475=0,0,(YEAR(TODAY())-'Участки тепловых сетей'!E475)*0.85)</f>
        <v>30.599999999999998</v>
      </c>
      <c r="H475" s="102">
        <f>IF(B475=0,0,'Участки тепловых сетей'!H475/1000)</f>
        <v>3.5000000000000003E-2</v>
      </c>
      <c r="I475" s="108">
        <f>IF(B475=0,0,'Участки тепловых сетей'!G475/1000)</f>
        <v>5.0999999999999997E-2</v>
      </c>
      <c r="J475" s="102">
        <f t="shared" si="65"/>
        <v>3.5000000000000003E-2</v>
      </c>
      <c r="K475" s="109">
        <f t="shared" ca="1" si="66"/>
        <v>2.3090884111498902</v>
      </c>
      <c r="L475" s="109">
        <f t="shared" ca="1" si="67"/>
        <v>7.5664181622114657E-3</v>
      </c>
      <c r="M475" s="109">
        <f t="shared" ca="1" si="68"/>
        <v>0.21618337606318472</v>
      </c>
      <c r="N475" s="108">
        <f t="shared" si="69"/>
        <v>4.6142979691127533</v>
      </c>
      <c r="O475" s="111">
        <f t="shared" si="70"/>
        <v>0.21671769068530311</v>
      </c>
      <c r="P475" s="111">
        <f>_xlfn.MAXIFS($R$4:$R$13,$B$4:$B$13,B475)</f>
        <v>0</v>
      </c>
      <c r="Q475" s="112">
        <f t="shared" ca="1" si="71"/>
        <v>0.99246213511895087</v>
      </c>
      <c r="R475" s="112">
        <f ca="1">IF(B474=0,0,IF(B475=B474,R474+L475/O475,L475/O475+1))</f>
        <v>340.5313842826493</v>
      </c>
    </row>
    <row r="476" spans="1:18" x14ac:dyDescent="0.25">
      <c r="A476" s="102">
        <v>473</v>
      </c>
      <c r="B476" s="102" t="str">
        <f>'Участки тепловых сетей'!B476</f>
        <v xml:space="preserve">Блочно-модульная котельная EMS-5600M (п. Сатис) </v>
      </c>
      <c r="C476" s="102" t="str">
        <f>'Участки тепловых сетей'!C476</f>
        <v>ГрОт-Ленина, 14</v>
      </c>
      <c r="D476" s="102" t="str">
        <f>'Участки тепловых сетей'!D476</f>
        <v xml:space="preserve">ГрОт-Ленина, 16 </v>
      </c>
      <c r="E476" s="102">
        <f>IF('Участки тепловых сетей'!F476="Подземная канальная или подвальная",2,IF('Участки тепловых сетей'!F476="Подземная бесканальная",2,IF('Участки тепловых сетей'!F476="Надземная",1,0)))</f>
        <v>2</v>
      </c>
      <c r="F476" s="102">
        <f t="shared" si="64"/>
        <v>0.05</v>
      </c>
      <c r="G476" s="102">
        <f ca="1">IF(B476=0,0,(YEAR(TODAY())-'Участки тепловых сетей'!E476)*0.85)</f>
        <v>30.599999999999998</v>
      </c>
      <c r="H476" s="102">
        <f>IF(B476=0,0,'Участки тепловых сетей'!H476/1000)</f>
        <v>1.2999999999999999E-2</v>
      </c>
      <c r="I476" s="108">
        <f>IF(B476=0,0,'Участки тепловых сетей'!G476/1000)</f>
        <v>5.0999999999999997E-2</v>
      </c>
      <c r="J476" s="102">
        <f t="shared" si="65"/>
        <v>1.2999999999999999E-2</v>
      </c>
      <c r="K476" s="109">
        <f t="shared" ca="1" si="66"/>
        <v>2.3090884111498902</v>
      </c>
      <c r="L476" s="109">
        <f t="shared" ca="1" si="67"/>
        <v>2.8103838888214011E-3</v>
      </c>
      <c r="M476" s="109">
        <f t="shared" ca="1" si="68"/>
        <v>0.21618337606318472</v>
      </c>
      <c r="N476" s="108">
        <f t="shared" si="69"/>
        <v>4.6176829617656532</v>
      </c>
      <c r="O476" s="111">
        <f t="shared" si="70"/>
        <v>0.21655882577474142</v>
      </c>
      <c r="P476" s="111">
        <f>_xlfn.MAXIFS($R$4:$R$13,$B$4:$B$13,B476)</f>
        <v>0</v>
      </c>
      <c r="Q476" s="112">
        <f t="shared" ca="1" si="71"/>
        <v>0.99719356154305505</v>
      </c>
      <c r="R476" s="112">
        <f ca="1">IF(B475=0,0,IF(B476=B475,R475+L476/O476,L476/O476+1))</f>
        <v>340.54436174444874</v>
      </c>
    </row>
    <row r="477" spans="1:18" x14ac:dyDescent="0.25">
      <c r="A477" s="102">
        <v>474</v>
      </c>
      <c r="B477" s="102" t="str">
        <f>'Участки тепловых сетей'!B477</f>
        <v xml:space="preserve">Блочно-модульная котельная EMS-5600M (п. Сатис) </v>
      </c>
      <c r="C477" s="102" t="str">
        <f>'Участки тепловых сетей'!C477</f>
        <v>ГрОт-Ленина, 16</v>
      </c>
      <c r="D477" s="102" t="str">
        <f>'Участки тепловых сетей'!D477</f>
        <v xml:space="preserve">ул. Ленина, 13 </v>
      </c>
      <c r="E477" s="102">
        <f>IF('Участки тепловых сетей'!F477="Подземная канальная или подвальная",2,IF('Участки тепловых сетей'!F477="Подземная бесканальная",2,IF('Участки тепловых сетей'!F477="Надземная",1,0)))</f>
        <v>2</v>
      </c>
      <c r="F477" s="102">
        <f t="shared" si="64"/>
        <v>0.05</v>
      </c>
      <c r="G477" s="102">
        <f ca="1">IF(B477=0,0,(YEAR(TODAY())-'Участки тепловых сетей'!E477)*0.85)</f>
        <v>30.599999999999998</v>
      </c>
      <c r="H477" s="102">
        <f>IF(B477=0,0,'Участки тепловых сетей'!H477/1000)</f>
        <v>3.5999999999999997E-2</v>
      </c>
      <c r="I477" s="108">
        <f>IF(B477=0,0,'Участки тепловых сетей'!G477/1000)</f>
        <v>5.0999999999999997E-2</v>
      </c>
      <c r="J477" s="102">
        <f t="shared" si="65"/>
        <v>3.5999999999999997E-2</v>
      </c>
      <c r="K477" s="109">
        <f t="shared" ca="1" si="66"/>
        <v>2.3090884111498902</v>
      </c>
      <c r="L477" s="109">
        <f t="shared" ca="1" si="67"/>
        <v>7.7826015382746489E-3</v>
      </c>
      <c r="M477" s="109">
        <f t="shared" ca="1" si="68"/>
        <v>0.21618337606318472</v>
      </c>
      <c r="N477" s="108">
        <f t="shared" si="69"/>
        <v>4.6141441058103494</v>
      </c>
      <c r="O477" s="111">
        <f t="shared" si="70"/>
        <v>0.21672491735590843</v>
      </c>
      <c r="P477" s="111">
        <f>_xlfn.MAXIFS($R$4:$R$13,$B$4:$B$13,B477)</f>
        <v>0</v>
      </c>
      <c r="Q477" s="112">
        <f t="shared" ca="1" si="71"/>
        <v>0.99224760449377891</v>
      </c>
      <c r="R477" s="112">
        <f ca="1">IF(B476=0,0,IF(B477=B476,R476+L477/O477,L477/O477+1))</f>
        <v>340.58027178946446</v>
      </c>
    </row>
    <row r="478" spans="1:18" x14ac:dyDescent="0.25">
      <c r="A478" s="102">
        <v>475</v>
      </c>
      <c r="B478" s="102" t="str">
        <f>'Участки тепловых сетей'!B478</f>
        <v xml:space="preserve">Блочно-модульная котельная EMS-5600M (п. Сатис) </v>
      </c>
      <c r="C478" s="102" t="str">
        <f>'Участки тепловых сетей'!C478</f>
        <v>ТК3</v>
      </c>
      <c r="D478" s="102" t="str">
        <f>'Участки тепловых сетей'!D478</f>
        <v xml:space="preserve">ул. Мира, 1А </v>
      </c>
      <c r="E478" s="102">
        <f>IF('Участки тепловых сетей'!F478="Подземная канальная или подвальная",2,IF('Участки тепловых сетей'!F478="Подземная бесканальная",2,IF('Участки тепловых сетей'!F478="Надземная",1,0)))</f>
        <v>2</v>
      </c>
      <c r="F478" s="102">
        <f t="shared" si="64"/>
        <v>0.05</v>
      </c>
      <c r="G478" s="102">
        <f ca="1">IF(B478=0,0,(YEAR(TODAY())-'Участки тепловых сетей'!E478)*0.85)</f>
        <v>22.95</v>
      </c>
      <c r="H478" s="102">
        <f>IF(B478=0,0,'Участки тепловых сетей'!H478/1000)</f>
        <v>2.5000000000000001E-2</v>
      </c>
      <c r="I478" s="108">
        <f>IF(B478=0,0,'Участки тепловых сетей'!G478/1000)</f>
        <v>5.0999999999999997E-2</v>
      </c>
      <c r="J478" s="102">
        <f t="shared" si="65"/>
        <v>2.5000000000000001E-2</v>
      </c>
      <c r="K478" s="109">
        <f t="shared" ca="1" si="66"/>
        <v>1.5751536442745315</v>
      </c>
      <c r="L478" s="109">
        <f t="shared" ca="1" si="67"/>
        <v>2.0156517126040299E-3</v>
      </c>
      <c r="M478" s="109">
        <f t="shared" ca="1" si="68"/>
        <v>8.0626068504161194E-2</v>
      </c>
      <c r="N478" s="108">
        <f t="shared" si="69"/>
        <v>4.615836602136798</v>
      </c>
      <c r="O478" s="111">
        <f t="shared" si="70"/>
        <v>0.21664545047740044</v>
      </c>
      <c r="P478" s="111">
        <f>_xlfn.MAXIFS($R$4:$R$13,$B$4:$B$13,B478)</f>
        <v>0</v>
      </c>
      <c r="Q478" s="112">
        <f t="shared" ca="1" si="71"/>
        <v>0.99798637834911441</v>
      </c>
      <c r="R478" s="112">
        <f ca="1">IF(B477=0,0,IF(B478=B477,R477+L478/O478,L478/O478+1))</f>
        <v>340.58957570841665</v>
      </c>
    </row>
    <row r="479" spans="1:18" x14ac:dyDescent="0.25">
      <c r="A479" s="102">
        <v>476</v>
      </c>
      <c r="B479" s="102" t="str">
        <f>'Участки тепловых сетей'!B479</f>
        <v xml:space="preserve">Блочно-модульная котельная EMS-5600M (п. Сатис) </v>
      </c>
      <c r="C479" s="102" t="str">
        <f>'Участки тепловых сетей'!C479</f>
        <v>ТК4</v>
      </c>
      <c r="D479" s="102" t="str">
        <f>'Участки тепловых сетей'!D479</f>
        <v xml:space="preserve">ул. Мира, 1 </v>
      </c>
      <c r="E479" s="102">
        <f>IF('Участки тепловых сетей'!F479="Подземная канальная или подвальная",2,IF('Участки тепловых сетей'!F479="Подземная бесканальная",2,IF('Участки тепловых сетей'!F479="Надземная",1,0)))</f>
        <v>2</v>
      </c>
      <c r="F479" s="102">
        <f t="shared" si="64"/>
        <v>0.05</v>
      </c>
      <c r="G479" s="102">
        <f ca="1">IF(B479=0,0,(YEAR(TODAY())-'Участки тепловых сетей'!E479)*0.85)</f>
        <v>5.0999999999999996</v>
      </c>
      <c r="H479" s="102">
        <f>IF(B479=0,0,'Участки тепловых сетей'!H479/1000)</f>
        <v>0.05</v>
      </c>
      <c r="I479" s="108">
        <f>IF(B479=0,0,'Участки тепловых сетей'!G479/1000)</f>
        <v>5.0999999999999997E-2</v>
      </c>
      <c r="J479" s="102">
        <f t="shared" si="65"/>
        <v>0.05</v>
      </c>
      <c r="K479" s="109">
        <f t="shared" ca="1" si="66"/>
        <v>1</v>
      </c>
      <c r="L479" s="109">
        <f t="shared" ca="1" si="67"/>
        <v>2.5000000000000005E-3</v>
      </c>
      <c r="M479" s="109">
        <f t="shared" ca="1" si="68"/>
        <v>0.05</v>
      </c>
      <c r="N479" s="108">
        <f t="shared" si="69"/>
        <v>4.6119900195766856</v>
      </c>
      <c r="O479" s="111">
        <f t="shared" si="70"/>
        <v>0.21682614137395415</v>
      </c>
      <c r="P479" s="111">
        <f>_xlfn.MAXIFS($R$4:$R$13,$B$4:$B$13,B479)</f>
        <v>0</v>
      </c>
      <c r="Q479" s="112">
        <f t="shared" ca="1" si="71"/>
        <v>0.99750312239746008</v>
      </c>
      <c r="R479" s="112">
        <f ca="1">IF(B478=0,0,IF(B479=B478,R478+L479/O479,L479/O479+1))</f>
        <v>340.60110568346556</v>
      </c>
    </row>
    <row r="480" spans="1:18" x14ac:dyDescent="0.25">
      <c r="A480" s="102">
        <v>477</v>
      </c>
      <c r="B480" s="102" t="str">
        <f>'Участки тепловых сетей'!B480</f>
        <v xml:space="preserve">Блочно-модульная котельная EMS-5600M (п. Сатис) </v>
      </c>
      <c r="C480" s="102" t="str">
        <f>'Участки тепловых сетей'!C480</f>
        <v>ТК5</v>
      </c>
      <c r="D480" s="102" t="str">
        <f>'Участки тепловых сетей'!D480</f>
        <v xml:space="preserve">УТ9 </v>
      </c>
      <c r="E480" s="102">
        <f>IF('Участки тепловых сетей'!F480="Подземная канальная или подвальная",2,IF('Участки тепловых сетей'!F480="Подземная бесканальная",2,IF('Участки тепловых сетей'!F480="Надземная",1,0)))</f>
        <v>2</v>
      </c>
      <c r="F480" s="102">
        <f t="shared" si="64"/>
        <v>0.05</v>
      </c>
      <c r="G480" s="102">
        <f ca="1">IF(B480=0,0,(YEAR(TODAY())-'Участки тепловых сетей'!E480)*0.85)</f>
        <v>30.599999999999998</v>
      </c>
      <c r="H480" s="102">
        <f>IF(B480=0,0,'Участки тепловых сетей'!H480/1000)</f>
        <v>0.04</v>
      </c>
      <c r="I480" s="108">
        <f>IF(B480=0,0,'Участки тепловых сетей'!G480/1000)</f>
        <v>5.0999999999999997E-2</v>
      </c>
      <c r="J480" s="102">
        <f t="shared" si="65"/>
        <v>0.04</v>
      </c>
      <c r="K480" s="109">
        <f t="shared" ca="1" si="66"/>
        <v>2.3090884111498902</v>
      </c>
      <c r="L480" s="109">
        <f t="shared" ca="1" si="67"/>
        <v>8.6473350425273886E-3</v>
      </c>
      <c r="M480" s="109">
        <f t="shared" ca="1" si="68"/>
        <v>0.21618337606318472</v>
      </c>
      <c r="N480" s="108">
        <f t="shared" si="69"/>
        <v>4.6135286526007304</v>
      </c>
      <c r="O480" s="111">
        <f t="shared" si="70"/>
        <v>0.21675382885858566</v>
      </c>
      <c r="P480" s="111">
        <f>_xlfn.MAXIFS($R$4:$R$13,$B$4:$B$13,B480)</f>
        <v>0</v>
      </c>
      <c r="Q480" s="112">
        <f t="shared" ca="1" si="71"/>
        <v>0.99138994562228322</v>
      </c>
      <c r="R480" s="112">
        <f ca="1">IF(B479=0,0,IF(B480=B479,R479+L480/O480,L480/O480+1))</f>
        <v>340.64100041145292</v>
      </c>
    </row>
    <row r="481" spans="1:18" x14ac:dyDescent="0.25">
      <c r="A481" s="102">
        <v>478</v>
      </c>
      <c r="B481" s="102" t="str">
        <f>'Участки тепловых сетей'!B481</f>
        <v xml:space="preserve">Блочно-модульная котельная EMS-5600M (п. Сатис) </v>
      </c>
      <c r="C481" s="102" t="str">
        <f>'Участки тепловых сетей'!C481</f>
        <v>УТ9</v>
      </c>
      <c r="D481" s="102" t="str">
        <f>'Участки тепловых сетей'!D481</f>
        <v xml:space="preserve">ул. Мира, 5 </v>
      </c>
      <c r="E481" s="102">
        <f>IF('Участки тепловых сетей'!F481="Подземная канальная или подвальная",2,IF('Участки тепловых сетей'!F481="Подземная бесканальная",2,IF('Участки тепловых сетей'!F481="Надземная",1,0)))</f>
        <v>2</v>
      </c>
      <c r="F481" s="102">
        <f t="shared" si="64"/>
        <v>0.05</v>
      </c>
      <c r="G481" s="102">
        <f ca="1">IF(B481=0,0,(YEAR(TODAY())-'Участки тепловых сетей'!E481)*0.85)</f>
        <v>30.599999999999998</v>
      </c>
      <c r="H481" s="102">
        <f>IF(B481=0,0,'Участки тепловых сетей'!H481/1000)</f>
        <v>0.01</v>
      </c>
      <c r="I481" s="108">
        <f>IF(B481=0,0,'Участки тепловых сетей'!G481/1000)</f>
        <v>5.0999999999999997E-2</v>
      </c>
      <c r="J481" s="102">
        <f t="shared" si="65"/>
        <v>0.01</v>
      </c>
      <c r="K481" s="109">
        <f t="shared" ca="1" si="66"/>
        <v>2.3090884111498902</v>
      </c>
      <c r="L481" s="109">
        <f t="shared" ca="1" si="67"/>
        <v>2.1618337606318472E-3</v>
      </c>
      <c r="M481" s="109">
        <f t="shared" ca="1" si="68"/>
        <v>0.21618337606318472</v>
      </c>
      <c r="N481" s="108">
        <f t="shared" si="69"/>
        <v>4.6181445516728656</v>
      </c>
      <c r="O481" s="111">
        <f t="shared" si="70"/>
        <v>0.21653718042189962</v>
      </c>
      <c r="P481" s="111">
        <f>_xlfn.MAXIFS($R$4:$R$13,$B$4:$B$13,B481)</f>
        <v>0</v>
      </c>
      <c r="Q481" s="112">
        <f t="shared" ca="1" si="71"/>
        <v>0.99784050131898472</v>
      </c>
      <c r="R481" s="112">
        <f ca="1">IF(B480=0,0,IF(B481=B480,R480+L481/O481,L481/O481+1))</f>
        <v>340.65098407225622</v>
      </c>
    </row>
    <row r="482" spans="1:18" x14ac:dyDescent="0.25">
      <c r="A482" s="102">
        <v>479</v>
      </c>
      <c r="B482" s="102" t="str">
        <f>'Участки тепловых сетей'!B482</f>
        <v xml:space="preserve">Блочно-модульная котельная EMS-5600M (п. Сатис) </v>
      </c>
      <c r="C482" s="102" t="str">
        <f>'Участки тепловых сетей'!C482</f>
        <v>УТ9</v>
      </c>
      <c r="D482" s="102" t="str">
        <f>'Участки тепловых сетей'!D482</f>
        <v xml:space="preserve">ул. Мира, 3 </v>
      </c>
      <c r="E482" s="102">
        <f>IF('Участки тепловых сетей'!F482="Подземная канальная или подвальная",2,IF('Участки тепловых сетей'!F482="Подземная бесканальная",2,IF('Участки тепловых сетей'!F482="Надземная",1,0)))</f>
        <v>2</v>
      </c>
      <c r="F482" s="102">
        <f t="shared" si="64"/>
        <v>0.05</v>
      </c>
      <c r="G482" s="102">
        <f ca="1">IF(B482=0,0,(YEAR(TODAY())-'Участки тепловых сетей'!E482)*0.85)</f>
        <v>29.75</v>
      </c>
      <c r="H482" s="102">
        <f>IF(B482=0,0,'Участки тепловых сетей'!H482/1000)</f>
        <v>0.03</v>
      </c>
      <c r="I482" s="108">
        <f>IF(B482=0,0,'Участки тепловых сетей'!G482/1000)</f>
        <v>5.0999999999999997E-2</v>
      </c>
      <c r="J482" s="102">
        <f t="shared" si="65"/>
        <v>0.03</v>
      </c>
      <c r="K482" s="109">
        <f t="shared" ca="1" si="66"/>
        <v>2.2130083172909671</v>
      </c>
      <c r="L482" s="109">
        <f t="shared" ca="1" si="67"/>
        <v>5.6290472207940895E-3</v>
      </c>
      <c r="M482" s="109">
        <f t="shared" ca="1" si="68"/>
        <v>0.18763490735980298</v>
      </c>
      <c r="N482" s="108">
        <f t="shared" si="69"/>
        <v>4.6150672856247761</v>
      </c>
      <c r="O482" s="111">
        <f t="shared" si="70"/>
        <v>0.21668156456024942</v>
      </c>
      <c r="P482" s="111">
        <f>_xlfn.MAXIFS($R$4:$R$13,$B$4:$B$13,B482)</f>
        <v>0</v>
      </c>
      <c r="Q482" s="112">
        <f t="shared" ca="1" si="71"/>
        <v>0.99438676618013944</v>
      </c>
      <c r="R482" s="112">
        <f ca="1">IF(B481=0,0,IF(B482=B481,R481+L482/O482,L482/O482+1))</f>
        <v>340.67696250393413</v>
      </c>
    </row>
    <row r="483" spans="1:18" x14ac:dyDescent="0.25">
      <c r="A483" s="102">
        <v>480</v>
      </c>
      <c r="B483" s="102" t="str">
        <f>'Участки тепловых сетей'!B483</f>
        <v xml:space="preserve">Блочно-модульная котельная EMS-5600M (п. Сатис) </v>
      </c>
      <c r="C483" s="102" t="str">
        <f>'Участки тепловых сетей'!C483</f>
        <v>ТК6А</v>
      </c>
      <c r="D483" s="102" t="str">
        <f>'Участки тепловых сетей'!D483</f>
        <v xml:space="preserve">УТ10 </v>
      </c>
      <c r="E483" s="102">
        <f>IF('Участки тепловых сетей'!F483="Подземная канальная или подвальная",2,IF('Участки тепловых сетей'!F483="Подземная бесканальная",2,IF('Участки тепловых сетей'!F483="Надземная",1,0)))</f>
        <v>2</v>
      </c>
      <c r="F483" s="102">
        <f t="shared" si="64"/>
        <v>0.05</v>
      </c>
      <c r="G483" s="102">
        <f ca="1">IF(B483=0,0,(YEAR(TODAY())-'Участки тепловых сетей'!E483)*0.85)</f>
        <v>25.5</v>
      </c>
      <c r="H483" s="102">
        <f>IF(B483=0,0,'Участки тепловых сетей'!H483/1000)</f>
        <v>0.03</v>
      </c>
      <c r="I483" s="108">
        <f>IF(B483=0,0,'Участки тепловых сетей'!G483/1000)</f>
        <v>5.0999999999999997E-2</v>
      </c>
      <c r="J483" s="102">
        <f t="shared" si="65"/>
        <v>0.03</v>
      </c>
      <c r="K483" s="109">
        <f t="shared" ca="1" si="66"/>
        <v>1.7893507050507895</v>
      </c>
      <c r="L483" s="109">
        <f t="shared" ca="1" si="67"/>
        <v>3.1404655748138474E-3</v>
      </c>
      <c r="M483" s="109">
        <f t="shared" ca="1" si="68"/>
        <v>0.10468218582712825</v>
      </c>
      <c r="N483" s="108">
        <f t="shared" si="69"/>
        <v>4.6150672856247761</v>
      </c>
      <c r="O483" s="111">
        <f t="shared" si="70"/>
        <v>0.21668156456024942</v>
      </c>
      <c r="P483" s="111">
        <f>_xlfn.MAXIFS($R$4:$R$13,$B$4:$B$13,B483)</f>
        <v>0</v>
      </c>
      <c r="Q483" s="112">
        <f t="shared" ca="1" si="71"/>
        <v>0.99686446052909694</v>
      </c>
      <c r="R483" s="112">
        <f ca="1">IF(B482=0,0,IF(B483=B482,R482+L483/O483,L483/O483+1))</f>
        <v>340.69145596387011</v>
      </c>
    </row>
    <row r="484" spans="1:18" x14ac:dyDescent="0.25">
      <c r="A484" s="102">
        <v>481</v>
      </c>
      <c r="B484" s="102" t="str">
        <f>'Участки тепловых сетей'!B484</f>
        <v xml:space="preserve">Блочно-модульная котельная EMS-5600M (п. Сатис) </v>
      </c>
      <c r="C484" s="102" t="str">
        <f>'Участки тепловых сетей'!C484</f>
        <v>УТ10</v>
      </c>
      <c r="D484" s="102" t="str">
        <f>'Участки тепловых сетей'!D484</f>
        <v xml:space="preserve">ул. Мира, 9 </v>
      </c>
      <c r="E484" s="102">
        <f>IF('Участки тепловых сетей'!F484="Подземная канальная или подвальная",2,IF('Участки тепловых сетей'!F484="Подземная бесканальная",2,IF('Участки тепловых сетей'!F484="Надземная",1,0)))</f>
        <v>2</v>
      </c>
      <c r="F484" s="102">
        <f t="shared" si="64"/>
        <v>0.05</v>
      </c>
      <c r="G484" s="102">
        <f ca="1">IF(B484=0,0,(YEAR(TODAY())-'Участки тепловых сетей'!E484)*0.85)</f>
        <v>25.5</v>
      </c>
      <c r="H484" s="102">
        <f>IF(B484=0,0,'Участки тепловых сетей'!H484/1000)</f>
        <v>2.5000000000000001E-2</v>
      </c>
      <c r="I484" s="108">
        <f>IF(B484=0,0,'Участки тепловых сетей'!G484/1000)</f>
        <v>5.0999999999999997E-2</v>
      </c>
      <c r="J484" s="102">
        <f t="shared" si="65"/>
        <v>2.5000000000000001E-2</v>
      </c>
      <c r="K484" s="109">
        <f t="shared" ca="1" si="66"/>
        <v>1.7893507050507895</v>
      </c>
      <c r="L484" s="109">
        <f t="shared" ca="1" si="67"/>
        <v>2.6170546456782064E-3</v>
      </c>
      <c r="M484" s="109">
        <f t="shared" ca="1" si="68"/>
        <v>0.10468218582712825</v>
      </c>
      <c r="N484" s="108">
        <f t="shared" si="69"/>
        <v>4.615836602136798</v>
      </c>
      <c r="O484" s="111">
        <f t="shared" si="70"/>
        <v>0.21664545047740044</v>
      </c>
      <c r="P484" s="111">
        <f>_xlfn.MAXIFS($R$4:$R$13,$B$4:$B$13,B484)</f>
        <v>0</v>
      </c>
      <c r="Q484" s="112">
        <f t="shared" ca="1" si="71"/>
        <v>0.99738636685642756</v>
      </c>
      <c r="R484" s="112">
        <f ca="1">IF(B483=0,0,IF(B484=B483,R483+L484/O484,L484/O484+1))</f>
        <v>340.70353586049345</v>
      </c>
    </row>
    <row r="485" spans="1:18" x14ac:dyDescent="0.25">
      <c r="A485" s="102">
        <v>482</v>
      </c>
      <c r="B485" s="102" t="str">
        <f>'Участки тепловых сетей'!B485</f>
        <v xml:space="preserve">Блочно-модульная котельная EMS-5600M (п. Сатис) </v>
      </c>
      <c r="C485" s="102" t="str">
        <f>'Участки тепловых сетей'!C485</f>
        <v>ТК6А</v>
      </c>
      <c r="D485" s="102" t="str">
        <f>'Участки тепловых сетей'!D485</f>
        <v xml:space="preserve">ул. Мира, 7 </v>
      </c>
      <c r="E485" s="102">
        <f>IF('Участки тепловых сетей'!F485="Подземная канальная или подвальная",2,IF('Участки тепловых сетей'!F485="Подземная бесканальная",2,IF('Участки тепловых сетей'!F485="Надземная",1,0)))</f>
        <v>2</v>
      </c>
      <c r="F485" s="102">
        <f t="shared" si="64"/>
        <v>0.05</v>
      </c>
      <c r="G485" s="102">
        <f ca="1">IF(B485=0,0,(YEAR(TODAY())-'Участки тепловых сетей'!E485)*0.85)</f>
        <v>28.9</v>
      </c>
      <c r="H485" s="102">
        <f>IF(B485=0,0,'Участки тепловых сетей'!H485/1000)</f>
        <v>5.5E-2</v>
      </c>
      <c r="I485" s="108">
        <f>IF(B485=0,0,'Участки тепловых сетей'!G485/1000)</f>
        <v>5.0999999999999997E-2</v>
      </c>
      <c r="J485" s="102">
        <f t="shared" si="65"/>
        <v>5.5E-2</v>
      </c>
      <c r="K485" s="109">
        <f t="shared" ca="1" si="66"/>
        <v>2.1209260714102172</v>
      </c>
      <c r="L485" s="109">
        <f t="shared" ca="1" si="67"/>
        <v>9.0357686339909565E-3</v>
      </c>
      <c r="M485" s="109">
        <f t="shared" ca="1" si="68"/>
        <v>0.16428670243619922</v>
      </c>
      <c r="N485" s="108">
        <f t="shared" si="69"/>
        <v>4.6112207030646628</v>
      </c>
      <c r="O485" s="111">
        <f t="shared" si="70"/>
        <v>0.21686231572810863</v>
      </c>
      <c r="P485" s="111">
        <f>_xlfn.MAXIFS($R$4:$R$13,$B$4:$B$13,B485)</f>
        <v>0</v>
      </c>
      <c r="Q485" s="112">
        <f t="shared" ca="1" si="71"/>
        <v>0.99100493124626365</v>
      </c>
      <c r="R485" s="112">
        <f ca="1">IF(B484=0,0,IF(B485=B484,R484+L485/O485,L485/O485+1))</f>
        <v>340.74520178388661</v>
      </c>
    </row>
    <row r="486" spans="1:18" x14ac:dyDescent="0.25">
      <c r="A486" s="102">
        <v>483</v>
      </c>
      <c r="B486" s="102" t="str">
        <f>'Участки тепловых сетей'!B486</f>
        <v xml:space="preserve">Блочно-модульная котельная EMS-5600M (п. Сатис) </v>
      </c>
      <c r="C486" s="102" t="str">
        <f>'Участки тепловых сетей'!C486</f>
        <v>ТК10</v>
      </c>
      <c r="D486" s="102" t="str">
        <f>'Участки тепловых сетей'!D486</f>
        <v xml:space="preserve">ул. Мира, 13 </v>
      </c>
      <c r="E486" s="102">
        <f>IF('Участки тепловых сетей'!F486="Подземная канальная или подвальная",2,IF('Участки тепловых сетей'!F486="Подземная бесканальная",2,IF('Участки тепловых сетей'!F486="Надземная",1,0)))</f>
        <v>2</v>
      </c>
      <c r="F486" s="102">
        <f t="shared" si="64"/>
        <v>0.05</v>
      </c>
      <c r="G486" s="102">
        <f ca="1">IF(B486=0,0,(YEAR(TODAY())-'Участки тепловых сетей'!E486)*0.85)</f>
        <v>28.9</v>
      </c>
      <c r="H486" s="102">
        <f>IF(B486=0,0,'Участки тепловых сетей'!H486/1000)</f>
        <v>7.0000000000000007E-2</v>
      </c>
      <c r="I486" s="108">
        <f>IF(B486=0,0,'Участки тепловых сетей'!G486/1000)</f>
        <v>5.0999999999999997E-2</v>
      </c>
      <c r="J486" s="102">
        <f t="shared" si="65"/>
        <v>7.0000000000000007E-2</v>
      </c>
      <c r="K486" s="109">
        <f t="shared" ca="1" si="66"/>
        <v>2.1209260714102172</v>
      </c>
      <c r="L486" s="109">
        <f t="shared" ca="1" si="67"/>
        <v>1.1500069170533946E-2</v>
      </c>
      <c r="M486" s="109">
        <f t="shared" ca="1" si="68"/>
        <v>0.16428670243619922</v>
      </c>
      <c r="N486" s="108">
        <f t="shared" si="69"/>
        <v>4.6089127535285961</v>
      </c>
      <c r="O486" s="111">
        <f t="shared" si="70"/>
        <v>0.21697091124894852</v>
      </c>
      <c r="P486" s="111">
        <f>_xlfn.MAXIFS($R$4:$R$13,$B$4:$B$13,B486)</f>
        <v>0</v>
      </c>
      <c r="Q486" s="112">
        <f t="shared" ca="1" si="71"/>
        <v>0.98856580386828619</v>
      </c>
      <c r="R486" s="112">
        <f ca="1">IF(B485=0,0,IF(B486=B485,R485+L486/O486,L486/O486+1))</f>
        <v>340.79820459935314</v>
      </c>
    </row>
    <row r="487" spans="1:18" x14ac:dyDescent="0.25">
      <c r="A487" s="102">
        <v>484</v>
      </c>
      <c r="B487" s="102" t="str">
        <f>'Участки тепловых сетей'!B487</f>
        <v xml:space="preserve">Блочно-модульная котельная EMS-5600M (п. Сатис) </v>
      </c>
      <c r="C487" s="102" t="str">
        <f>'Участки тепловых сетей'!C487</f>
        <v>ТК10</v>
      </c>
      <c r="D487" s="102" t="str">
        <f>'Участки тепловых сетей'!D487</f>
        <v xml:space="preserve">ул. Мира, 15 </v>
      </c>
      <c r="E487" s="102">
        <f>IF('Участки тепловых сетей'!F487="Подземная канальная или подвальная",2,IF('Участки тепловых сетей'!F487="Подземная бесканальная",2,IF('Участки тепловых сетей'!F487="Надземная",1,0)))</f>
        <v>2</v>
      </c>
      <c r="F487" s="102">
        <f t="shared" si="64"/>
        <v>0.05</v>
      </c>
      <c r="G487" s="102">
        <f ca="1">IF(B487=0,0,(YEAR(TODAY())-'Участки тепловых сетей'!E487)*0.85)</f>
        <v>23.8</v>
      </c>
      <c r="H487" s="102">
        <f>IF(B487=0,0,'Участки тепловых сетей'!H487/1000)</f>
        <v>2.8000000000000001E-2</v>
      </c>
      <c r="I487" s="108">
        <f>IF(B487=0,0,'Участки тепловых сетей'!G487/1000)</f>
        <v>5.0999999999999997E-2</v>
      </c>
      <c r="J487" s="102">
        <f t="shared" si="65"/>
        <v>2.8000000000000001E-2</v>
      </c>
      <c r="K487" s="109">
        <f t="shared" ca="1" si="66"/>
        <v>1.643540603691559</v>
      </c>
      <c r="L487" s="109">
        <f t="shared" ca="1" si="67"/>
        <v>2.4460796691348295E-3</v>
      </c>
      <c r="M487" s="109">
        <f t="shared" ca="1" si="68"/>
        <v>8.7359988183386764E-2</v>
      </c>
      <c r="N487" s="108">
        <f t="shared" si="69"/>
        <v>4.6153750122295847</v>
      </c>
      <c r="O487" s="111">
        <f t="shared" si="70"/>
        <v>0.21666711748238252</v>
      </c>
      <c r="P487" s="111">
        <f>_xlfn.MAXIFS($R$4:$R$13,$B$4:$B$13,B487)</f>
        <v>0</v>
      </c>
      <c r="Q487" s="112">
        <f t="shared" ca="1" si="71"/>
        <v>0.99755690954595622</v>
      </c>
      <c r="R487" s="112">
        <f ca="1">IF(B486=0,0,IF(B487=B486,R486+L487/O487,L487/O487+1))</f>
        <v>340.80949417433601</v>
      </c>
    </row>
    <row r="488" spans="1:18" x14ac:dyDescent="0.25">
      <c r="A488" s="102">
        <v>485</v>
      </c>
      <c r="B488" s="102" t="str">
        <f>'Участки тепловых сетей'!B488</f>
        <v xml:space="preserve">Блочно-модульная котельная EMS-5600M (п. Сатис) </v>
      </c>
      <c r="C488" s="102" t="str">
        <f>'Участки тепловых сетей'!C488</f>
        <v>ТК16</v>
      </c>
      <c r="D488" s="102" t="str">
        <f>'Участки тепловых сетей'!D488</f>
        <v xml:space="preserve">УТ12 </v>
      </c>
      <c r="E488" s="102">
        <f>IF('Участки тепловых сетей'!F488="Подземная канальная или подвальная",2,IF('Участки тепловых сетей'!F488="Подземная бесканальная",2,IF('Участки тепловых сетей'!F488="Надземная",1,0)))</f>
        <v>2</v>
      </c>
      <c r="F488" s="102">
        <f t="shared" si="64"/>
        <v>0.05</v>
      </c>
      <c r="G488" s="102">
        <f ca="1">IF(B488=0,0,(YEAR(TODAY())-'Участки тепловых сетей'!E488)*0.85)</f>
        <v>39.1</v>
      </c>
      <c r="H488" s="102">
        <f>IF(B488=0,0,'Участки тепловых сетей'!H488/1000)</f>
        <v>5.7500000000000002E-2</v>
      </c>
      <c r="I488" s="108">
        <f>IF(B488=0,0,'Участки тепловых сетей'!G488/1000)</f>
        <v>5.0999999999999997E-2</v>
      </c>
      <c r="J488" s="102">
        <f t="shared" si="65"/>
        <v>5.7500000000000002E-2</v>
      </c>
      <c r="K488" s="109">
        <f t="shared" ca="1" si="66"/>
        <v>3.5319595118506055</v>
      </c>
      <c r="L488" s="109">
        <f t="shared" ca="1" si="67"/>
        <v>9.0783186531712329E-2</v>
      </c>
      <c r="M488" s="109">
        <f t="shared" ca="1" si="68"/>
        <v>1.5788380266384752</v>
      </c>
      <c r="N488" s="108">
        <f t="shared" si="69"/>
        <v>4.6108360448086518</v>
      </c>
      <c r="O488" s="111">
        <f t="shared" si="70"/>
        <v>0.21688040743194539</v>
      </c>
      <c r="P488" s="111">
        <f>_xlfn.MAXIFS($R$4:$R$13,$B$4:$B$13,B488)</f>
        <v>0</v>
      </c>
      <c r="Q488" s="112">
        <f t="shared" ca="1" si="71"/>
        <v>0.91321568689692978</v>
      </c>
      <c r="R488" s="112">
        <f ca="1">IF(B487=0,0,IF(B488=B487,R487+L488/O488,L488/O488+1))</f>
        <v>341.228080563059</v>
      </c>
    </row>
    <row r="489" spans="1:18" x14ac:dyDescent="0.25">
      <c r="A489" s="102">
        <v>486</v>
      </c>
      <c r="B489" s="102" t="str">
        <f>'Участки тепловых сетей'!B489</f>
        <v xml:space="preserve">Блочно-модульная котельная EMS-5600M (п. Сатис) </v>
      </c>
      <c r="C489" s="102" t="str">
        <f>'Участки тепловых сетей'!C489</f>
        <v>ТК18</v>
      </c>
      <c r="D489" s="102" t="str">
        <f>'Участки тепловых сетей'!D489</f>
        <v xml:space="preserve">ул. Советская, 11 </v>
      </c>
      <c r="E489" s="102">
        <f>IF('Участки тепловых сетей'!F489="Подземная канальная или подвальная",2,IF('Участки тепловых сетей'!F489="Подземная бесканальная",2,IF('Участки тепловых сетей'!F489="Надземная",1,0)))</f>
        <v>2</v>
      </c>
      <c r="F489" s="102">
        <f t="shared" si="64"/>
        <v>0.05</v>
      </c>
      <c r="G489" s="102">
        <f ca="1">IF(B489=0,0,(YEAR(TODAY())-'Участки тепловых сетей'!E489)*0.85)</f>
        <v>27.2</v>
      </c>
      <c r="H489" s="102">
        <f>IF(B489=0,0,'Участки тепловых сетей'!H489/1000)</f>
        <v>4.4999999999999998E-2</v>
      </c>
      <c r="I489" s="108">
        <f>IF(B489=0,0,'Участки тепловых сетей'!G489/1000)</f>
        <v>5.0999999999999997E-2</v>
      </c>
      <c r="J489" s="102">
        <f t="shared" si="65"/>
        <v>4.4999999999999998E-2</v>
      </c>
      <c r="K489" s="109">
        <f t="shared" ca="1" si="66"/>
        <v>1.948096650897607</v>
      </c>
      <c r="L489" s="109">
        <f t="shared" ca="1" si="67"/>
        <v>5.8102636629330821E-3</v>
      </c>
      <c r="M489" s="109">
        <f t="shared" ca="1" si="68"/>
        <v>0.12911697028740182</v>
      </c>
      <c r="N489" s="108">
        <f t="shared" si="69"/>
        <v>4.6127593360887085</v>
      </c>
      <c r="O489" s="111">
        <f t="shared" si="70"/>
        <v>0.21678997908612524</v>
      </c>
      <c r="P489" s="111">
        <f>_xlfn.MAXIFS($R$4:$R$13,$B$4:$B$13,B489)</f>
        <v>0</v>
      </c>
      <c r="Q489" s="112">
        <f t="shared" ca="1" si="71"/>
        <v>0.99420658327480771</v>
      </c>
      <c r="R489" s="112">
        <f ca="1">IF(B488=0,0,IF(B489=B488,R488+L489/O489,L489/O489+1))</f>
        <v>341.25488191101533</v>
      </c>
    </row>
    <row r="490" spans="1:18" x14ac:dyDescent="0.25">
      <c r="A490" s="102">
        <v>487</v>
      </c>
      <c r="B490" s="102" t="str">
        <f>'Участки тепловых сетей'!B490</f>
        <v xml:space="preserve">Блочно-модульная котельная EMS-5600M (п. Сатис) </v>
      </c>
      <c r="C490" s="102" t="str">
        <f>'Участки тепловых сетей'!C490</f>
        <v>ТК20</v>
      </c>
      <c r="D490" s="102" t="str">
        <f>'Участки тепловых сетей'!D490</f>
        <v xml:space="preserve">ул. Советская, 7 </v>
      </c>
      <c r="E490" s="102">
        <f>IF('Участки тепловых сетей'!F490="Подземная канальная или подвальная",2,IF('Участки тепловых сетей'!F490="Подземная бесканальная",2,IF('Участки тепловых сетей'!F490="Надземная",1,0)))</f>
        <v>2</v>
      </c>
      <c r="F490" s="102">
        <f t="shared" si="64"/>
        <v>0.05</v>
      </c>
      <c r="G490" s="102">
        <f ca="1">IF(B490=0,0,(YEAR(TODAY())-'Участки тепловых сетей'!E490)*0.85)</f>
        <v>15.299999999999999</v>
      </c>
      <c r="H490" s="102">
        <f>IF(B490=0,0,'Участки тепловых сетей'!H490/1000)</f>
        <v>1.6E-2</v>
      </c>
      <c r="I490" s="108">
        <f>IF(B490=0,0,'Участки тепловых сетей'!G490/1000)</f>
        <v>5.0999999999999997E-2</v>
      </c>
      <c r="J490" s="102">
        <f t="shared" si="65"/>
        <v>1.6E-2</v>
      </c>
      <c r="K490" s="109">
        <f t="shared" ca="1" si="66"/>
        <v>1</v>
      </c>
      <c r="L490" s="109">
        <f t="shared" ca="1" si="67"/>
        <v>8.0000000000000004E-4</v>
      </c>
      <c r="M490" s="109">
        <f t="shared" ca="1" si="68"/>
        <v>0.05</v>
      </c>
      <c r="N490" s="108">
        <f t="shared" si="69"/>
        <v>4.6172213718584389</v>
      </c>
      <c r="O490" s="111">
        <f t="shared" si="70"/>
        <v>0.21658047545541409</v>
      </c>
      <c r="P490" s="111">
        <f>_xlfn.MAXIFS($R$4:$R$13,$B$4:$B$13,B490)</f>
        <v>0</v>
      </c>
      <c r="Q490" s="112">
        <f t="shared" ca="1" si="71"/>
        <v>0.99920031991468372</v>
      </c>
      <c r="R490" s="112">
        <f ca="1">IF(B489=0,0,IF(B490=B489,R489+L490/O490,L490/O490+1))</f>
        <v>341.25857568811284</v>
      </c>
    </row>
    <row r="491" spans="1:18" x14ac:dyDescent="0.25">
      <c r="A491" s="102">
        <v>488</v>
      </c>
      <c r="B491" s="102" t="str">
        <f>'Участки тепловых сетей'!B491</f>
        <v xml:space="preserve">Блочно-модульная котельная EMS-5600M (п. Сатис) </v>
      </c>
      <c r="C491" s="102" t="str">
        <f>'Участки тепловых сетей'!C491</f>
        <v>ТК17</v>
      </c>
      <c r="D491" s="102" t="str">
        <f>'Участки тепловых сетей'!D491</f>
        <v xml:space="preserve">ул. Советская, 18В </v>
      </c>
      <c r="E491" s="102">
        <f>IF('Участки тепловых сетей'!F491="Подземная канальная или подвальная",2,IF('Участки тепловых сетей'!F491="Подземная бесканальная",2,IF('Участки тепловых сетей'!F491="Надземная",1,0)))</f>
        <v>2</v>
      </c>
      <c r="F491" s="102">
        <f t="shared" si="64"/>
        <v>0.05</v>
      </c>
      <c r="G491" s="102">
        <f ca="1">IF(B491=0,0,(YEAR(TODAY())-'Участки тепловых сетей'!E491)*0.85)</f>
        <v>29.75</v>
      </c>
      <c r="H491" s="102">
        <f>IF(B491=0,0,'Участки тепловых сетей'!H491/1000)</f>
        <v>0.12</v>
      </c>
      <c r="I491" s="108">
        <f>IF(B491=0,0,'Участки тепловых сетей'!G491/1000)</f>
        <v>5.0999999999999997E-2</v>
      </c>
      <c r="J491" s="102">
        <f t="shared" si="65"/>
        <v>0.12</v>
      </c>
      <c r="K491" s="109">
        <f t="shared" ca="1" si="66"/>
        <v>2.2130083172909671</v>
      </c>
      <c r="L491" s="109">
        <f t="shared" ca="1" si="67"/>
        <v>2.2516188883176358E-2</v>
      </c>
      <c r="M491" s="109">
        <f t="shared" ca="1" si="68"/>
        <v>0.18763490735980298</v>
      </c>
      <c r="N491" s="108">
        <f t="shared" si="69"/>
        <v>4.6012195884083695</v>
      </c>
      <c r="O491" s="111">
        <f t="shared" si="70"/>
        <v>0.21733368312159057</v>
      </c>
      <c r="P491" s="111">
        <f>_xlfn.MAXIFS($R$4:$R$13,$B$4:$B$13,B491)</f>
        <v>0</v>
      </c>
      <c r="Q491" s="112">
        <f t="shared" ca="1" si="71"/>
        <v>0.97773540862090569</v>
      </c>
      <c r="R491" s="112">
        <f ca="1">IF(B490=0,0,IF(B491=B490,R490+L491/O491,L491/O491+1))</f>
        <v>341.36217761745843</v>
      </c>
    </row>
    <row r="492" spans="1:18" x14ac:dyDescent="0.25">
      <c r="A492" s="102">
        <v>489</v>
      </c>
      <c r="B492" s="102" t="str">
        <f>'Участки тепловых сетей'!B492</f>
        <v xml:space="preserve">Блочно-модульная котельная EMS-5600M (п. Сатис) </v>
      </c>
      <c r="C492" s="102" t="str">
        <f>'Участки тепловых сетей'!C492</f>
        <v>ГрОт-Октябрьская, 2</v>
      </c>
      <c r="D492" s="102" t="str">
        <f>'Участки тепловых сетей'!D492</f>
        <v xml:space="preserve">ГрОт-Октябрьская, 4 </v>
      </c>
      <c r="E492" s="102">
        <f>IF('Участки тепловых сетей'!F492="Подземная канальная или подвальная",2,IF('Участки тепловых сетей'!F492="Подземная бесканальная",2,IF('Участки тепловых сетей'!F492="Надземная",1,0)))</f>
        <v>2</v>
      </c>
      <c r="F492" s="102">
        <f t="shared" si="64"/>
        <v>0.05</v>
      </c>
      <c r="G492" s="102">
        <f ca="1">IF(B492=0,0,(YEAR(TODAY())-'Участки тепловых сетей'!E492)*0.85)</f>
        <v>34</v>
      </c>
      <c r="H492" s="102">
        <f>IF(B492=0,0,'Участки тепловых сетей'!H492/1000)</f>
        <v>1.6E-2</v>
      </c>
      <c r="I492" s="108">
        <f>IF(B492=0,0,'Участки тепловых сетей'!G492/1000)</f>
        <v>5.0999999999999997E-2</v>
      </c>
      <c r="J492" s="102">
        <f t="shared" si="65"/>
        <v>1.6E-2</v>
      </c>
      <c r="K492" s="109">
        <f t="shared" ca="1" si="66"/>
        <v>2.7369736958636</v>
      </c>
      <c r="L492" s="109">
        <f t="shared" ca="1" si="67"/>
        <v>6.7027787757051906E-3</v>
      </c>
      <c r="M492" s="109">
        <f t="shared" ca="1" si="68"/>
        <v>0.41892367348157439</v>
      </c>
      <c r="N492" s="108">
        <f t="shared" si="69"/>
        <v>4.6172213718584389</v>
      </c>
      <c r="O492" s="111">
        <f t="shared" si="70"/>
        <v>0.21658047545541409</v>
      </c>
      <c r="P492" s="111">
        <f>_xlfn.MAXIFS($R$4:$R$13,$B$4:$B$13,B492)</f>
        <v>0</v>
      </c>
      <c r="Q492" s="112">
        <f t="shared" ca="1" si="71"/>
        <v>0.99331963474038043</v>
      </c>
      <c r="R492" s="112">
        <f ca="1">IF(B491=0,0,IF(B492=B491,R491+L492/O492,L492/O492+1))</f>
        <v>341.39312583087246</v>
      </c>
    </row>
    <row r="493" spans="1:18" x14ac:dyDescent="0.25">
      <c r="A493" s="102">
        <v>490</v>
      </c>
      <c r="B493" s="102" t="str">
        <f>'Участки тепловых сетей'!B493</f>
        <v xml:space="preserve">Блочно-модульная котельная EMS-5600M (п. Сатис) </v>
      </c>
      <c r="C493" s="102" t="str">
        <f>'Участки тепловых сетей'!C493</f>
        <v>ТК22</v>
      </c>
      <c r="D493" s="102" t="str">
        <f>'Участки тепловых сетей'!D493</f>
        <v xml:space="preserve">ул. Первомайская, 43 </v>
      </c>
      <c r="E493" s="102">
        <f>IF('Участки тепловых сетей'!F493="Подземная канальная или подвальная",2,IF('Участки тепловых сетей'!F493="Подземная бесканальная",2,IF('Участки тепловых сетей'!F493="Надземная",1,0)))</f>
        <v>2</v>
      </c>
      <c r="F493" s="102">
        <f t="shared" si="64"/>
        <v>0.05</v>
      </c>
      <c r="G493" s="102">
        <f ca="1">IF(B493=0,0,(YEAR(TODAY())-'Участки тепловых сетей'!E493)*0.85)</f>
        <v>38.25</v>
      </c>
      <c r="H493" s="102">
        <f>IF(B493=0,0,'Участки тепловых сетей'!H493/1000)</f>
        <v>5.7000000000000002E-2</v>
      </c>
      <c r="I493" s="108">
        <f>IF(B493=0,0,'Участки тепловых сетей'!G493/1000)</f>
        <v>5.0999999999999997E-2</v>
      </c>
      <c r="J493" s="102">
        <f t="shared" si="65"/>
        <v>5.7000000000000002E-2</v>
      </c>
      <c r="K493" s="109">
        <f t="shared" ca="1" si="66"/>
        <v>3.3849963207636384</v>
      </c>
      <c r="L493" s="109">
        <f t="shared" ca="1" si="67"/>
        <v>6.9890588849496615E-2</v>
      </c>
      <c r="M493" s="109">
        <f t="shared" ca="1" si="68"/>
        <v>1.226150681570116</v>
      </c>
      <c r="N493" s="108">
        <f t="shared" si="69"/>
        <v>4.6109129764598542</v>
      </c>
      <c r="O493" s="111">
        <f t="shared" si="70"/>
        <v>0.21687678884969447</v>
      </c>
      <c r="P493" s="111">
        <f>_xlfn.MAXIFS($R$4:$R$13,$B$4:$B$13,B493)</f>
        <v>0</v>
      </c>
      <c r="Q493" s="112">
        <f t="shared" ca="1" si="71"/>
        <v>0.93249583976745987</v>
      </c>
      <c r="R493" s="112">
        <f ca="1">IF(B492=0,0,IF(B493=B492,R492+L493/O493,L493/O493+1))</f>
        <v>341.715385253931</v>
      </c>
    </row>
    <row r="494" spans="1:18" x14ac:dyDescent="0.25">
      <c r="A494" s="102">
        <v>491</v>
      </c>
      <c r="B494" s="102" t="str">
        <f>'Участки тепловых сетей'!B494</f>
        <v xml:space="preserve">Блочно-модульная котельная EMS-5600M (п. Сатис) </v>
      </c>
      <c r="C494" s="102" t="str">
        <f>'Участки тепловых сетей'!C494</f>
        <v>ТК31</v>
      </c>
      <c r="D494" s="102" t="str">
        <f>'Участки тепловых сетей'!D494</f>
        <v xml:space="preserve">ул. Гаражная, 5 </v>
      </c>
      <c r="E494" s="102">
        <f>IF('Участки тепловых сетей'!F494="Подземная канальная или подвальная",2,IF('Участки тепловых сетей'!F494="Подземная бесканальная",2,IF('Участки тепловых сетей'!F494="Надземная",1,0)))</f>
        <v>2</v>
      </c>
      <c r="F494" s="102">
        <f t="shared" si="64"/>
        <v>0.05</v>
      </c>
      <c r="G494" s="102">
        <f ca="1">IF(B494=0,0,(YEAR(TODAY())-'Участки тепловых сетей'!E494)*0.85)</f>
        <v>42.5</v>
      </c>
      <c r="H494" s="102">
        <f>IF(B494=0,0,'Участки тепловых сетей'!H494/1000)</f>
        <v>2.5000000000000001E-2</v>
      </c>
      <c r="I494" s="108">
        <f>IF(B494=0,0,'Участки тепловых сетей'!G494/1000)</f>
        <v>5.0999999999999997E-2</v>
      </c>
      <c r="J494" s="102">
        <f t="shared" si="65"/>
        <v>2.5000000000000001E-2</v>
      </c>
      <c r="K494" s="109">
        <f t="shared" ca="1" si="66"/>
        <v>4.1864487440636324</v>
      </c>
      <c r="L494" s="109">
        <f t="shared" ca="1" si="67"/>
        <v>0.12567217456554844</v>
      </c>
      <c r="M494" s="109">
        <f t="shared" ca="1" si="68"/>
        <v>5.0268869826219369</v>
      </c>
      <c r="N494" s="108">
        <f t="shared" si="69"/>
        <v>4.615836602136798</v>
      </c>
      <c r="O494" s="111">
        <f t="shared" si="70"/>
        <v>0.21664545047740044</v>
      </c>
      <c r="P494" s="111">
        <f>_xlfn.MAXIFS($R$4:$R$13,$B$4:$B$13,B494)</f>
        <v>0</v>
      </c>
      <c r="Q494" s="112">
        <f t="shared" ca="1" si="71"/>
        <v>0.88190390993211909</v>
      </c>
      <c r="R494" s="112">
        <f ca="1">IF(B493=0,0,IF(B494=B493,R493+L494/O494,L494/O494+1))</f>
        <v>342.2954674771608</v>
      </c>
    </row>
    <row r="495" spans="1:18" x14ac:dyDescent="0.25">
      <c r="A495" s="102">
        <v>492</v>
      </c>
      <c r="B495" s="102" t="str">
        <f>'Участки тепловых сетей'!B495</f>
        <v xml:space="preserve">Блочно-модульная котельная EMS-5600M (п. Сатис) </v>
      </c>
      <c r="C495" s="102" t="str">
        <f>'Участки тепловых сетей'!C495</f>
        <v>ТК32</v>
      </c>
      <c r="D495" s="102" t="str">
        <f>'Участки тепловых сетей'!D495</f>
        <v xml:space="preserve">ул. Гаражная, 3 </v>
      </c>
      <c r="E495" s="102">
        <f>IF('Участки тепловых сетей'!F495="Подземная канальная или подвальная",2,IF('Участки тепловых сетей'!F495="Подземная бесканальная",2,IF('Участки тепловых сетей'!F495="Надземная",1,0)))</f>
        <v>2</v>
      </c>
      <c r="F495" s="102">
        <f t="shared" si="64"/>
        <v>0.05</v>
      </c>
      <c r="G495" s="102">
        <f ca="1">IF(B495=0,0,(YEAR(TODAY())-'Участки тепловых сетей'!E495)*0.85)</f>
        <v>43.35</v>
      </c>
      <c r="H495" s="102">
        <f>IF(B495=0,0,'Участки тепловых сетей'!H495/1000)</f>
        <v>2.5000000000000001E-2</v>
      </c>
      <c r="I495" s="108">
        <f>IF(B495=0,0,'Участки тепловых сетей'!G495/1000)</f>
        <v>5.0999999999999997E-2</v>
      </c>
      <c r="J495" s="102">
        <f t="shared" si="65"/>
        <v>2.5000000000000001E-2</v>
      </c>
      <c r="K495" s="109">
        <f t="shared" ca="1" si="66"/>
        <v>4.3682078387414132</v>
      </c>
      <c r="L495" s="109">
        <f t="shared" ca="1" si="67"/>
        <v>0.17475181654212962</v>
      </c>
      <c r="M495" s="109">
        <f t="shared" ca="1" si="68"/>
        <v>6.9900726616851845</v>
      </c>
      <c r="N495" s="108">
        <f t="shared" si="69"/>
        <v>4.615836602136798</v>
      </c>
      <c r="O495" s="111">
        <f t="shared" si="70"/>
        <v>0.21664545047740044</v>
      </c>
      <c r="P495" s="111">
        <f>_xlfn.MAXIFS($R$4:$R$13,$B$4:$B$13,B495)</f>
        <v>0</v>
      </c>
      <c r="Q495" s="112">
        <f t="shared" ca="1" si="71"/>
        <v>0.83966538597068396</v>
      </c>
      <c r="R495" s="112">
        <f ca="1">IF(B494=0,0,IF(B495=B494,R494+L495/O495,L495/O495+1))</f>
        <v>343.10209330824586</v>
      </c>
    </row>
    <row r="496" spans="1:18" x14ac:dyDescent="0.25">
      <c r="A496" s="102">
        <v>493</v>
      </c>
      <c r="B496" s="102" t="str">
        <f>'Участки тепловых сетей'!B496</f>
        <v xml:space="preserve">Блочно-модульная котельная EMS-5600M (п. Сатис) </v>
      </c>
      <c r="C496" s="102" t="str">
        <f>'Участки тепловых сетей'!C496</f>
        <v>ТК34</v>
      </c>
      <c r="D496" s="102" t="str">
        <f>'Участки тепловых сетей'!D496</f>
        <v xml:space="preserve">ТК40 </v>
      </c>
      <c r="E496" s="102">
        <f>IF('Участки тепловых сетей'!F496="Подземная канальная или подвальная",2,IF('Участки тепловых сетей'!F496="Подземная бесканальная",2,IF('Участки тепловых сетей'!F496="Надземная",1,0)))</f>
        <v>2</v>
      </c>
      <c r="F496" s="102">
        <f t="shared" si="64"/>
        <v>0.05</v>
      </c>
      <c r="G496" s="102">
        <f ca="1">IF(B496=0,0,(YEAR(TODAY())-'Участки тепловых сетей'!E496)*0.85)</f>
        <v>39.1</v>
      </c>
      <c r="H496" s="102">
        <f>IF(B496=0,0,'Участки тепловых сетей'!H496/1000)</f>
        <v>7.6999999999999999E-2</v>
      </c>
      <c r="I496" s="108">
        <f>IF(B496=0,0,'Участки тепловых сетей'!G496/1000)</f>
        <v>5.0999999999999997E-2</v>
      </c>
      <c r="J496" s="102">
        <f t="shared" si="65"/>
        <v>7.6999999999999999E-2</v>
      </c>
      <c r="K496" s="109">
        <f t="shared" ca="1" si="66"/>
        <v>3.5319595118506055</v>
      </c>
      <c r="L496" s="109">
        <f t="shared" ca="1" si="67"/>
        <v>0.12157052805116259</v>
      </c>
      <c r="M496" s="109">
        <f t="shared" ca="1" si="68"/>
        <v>1.5788380266384752</v>
      </c>
      <c r="N496" s="108">
        <f t="shared" si="69"/>
        <v>4.6078357104117638</v>
      </c>
      <c r="O496" s="111">
        <f t="shared" si="70"/>
        <v>0.21702162638750816</v>
      </c>
      <c r="P496" s="111">
        <f>_xlfn.MAXIFS($R$4:$R$13,$B$4:$B$13,B496)</f>
        <v>0</v>
      </c>
      <c r="Q496" s="112">
        <f t="shared" ca="1" si="71"/>
        <v>0.88552859654025207</v>
      </c>
      <c r="R496" s="112">
        <f ca="1">IF(B495=0,0,IF(B496=B495,R495+L496/O496,L496/O496+1))</f>
        <v>343.6622703287336</v>
      </c>
    </row>
    <row r="497" spans="1:18" x14ac:dyDescent="0.25">
      <c r="A497" s="102">
        <v>494</v>
      </c>
      <c r="B497" s="102" t="str">
        <f>'Участки тепловых сетей'!B497</f>
        <v xml:space="preserve">Блочно-модульная котельная EMS-5600M (п. Сатис) </v>
      </c>
      <c r="C497" s="102" t="str">
        <f>'Участки тепловых сетей'!C497</f>
        <v>ТК40</v>
      </c>
      <c r="D497" s="102" t="str">
        <f>'Участки тепловых сетей'!D497</f>
        <v xml:space="preserve">ул. Гаражная, 2 </v>
      </c>
      <c r="E497" s="102">
        <f>IF('Участки тепловых сетей'!F497="Подземная канальная или подвальная",2,IF('Участки тепловых сетей'!F497="Подземная бесканальная",2,IF('Участки тепловых сетей'!F497="Надземная",1,0)))</f>
        <v>2</v>
      </c>
      <c r="F497" s="102">
        <f t="shared" si="64"/>
        <v>0.05</v>
      </c>
      <c r="G497" s="102">
        <f ca="1">IF(B497=0,0,(YEAR(TODAY())-'Участки тепловых сетей'!E497)*0.85)</f>
        <v>5.0999999999999996</v>
      </c>
      <c r="H497" s="102">
        <f>IF(B497=0,0,'Участки тепловых сетей'!H497/1000)</f>
        <v>4.4999999999999998E-2</v>
      </c>
      <c r="I497" s="108">
        <f>IF(B497=0,0,'Участки тепловых сетей'!G497/1000)</f>
        <v>5.0999999999999997E-2</v>
      </c>
      <c r="J497" s="102">
        <f t="shared" si="65"/>
        <v>4.4999999999999998E-2</v>
      </c>
      <c r="K497" s="109">
        <f t="shared" ca="1" si="66"/>
        <v>1</v>
      </c>
      <c r="L497" s="109">
        <f t="shared" ca="1" si="67"/>
        <v>2.2499999999999998E-3</v>
      </c>
      <c r="M497" s="109">
        <f t="shared" ca="1" si="68"/>
        <v>0.05</v>
      </c>
      <c r="N497" s="108">
        <f t="shared" si="69"/>
        <v>4.6127593360887085</v>
      </c>
      <c r="O497" s="111">
        <f t="shared" si="70"/>
        <v>0.21678997908612524</v>
      </c>
      <c r="P497" s="111">
        <f>_xlfn.MAXIFS($R$4:$R$13,$B$4:$B$13,B497)</f>
        <v>0</v>
      </c>
      <c r="Q497" s="112">
        <f t="shared" ca="1" si="71"/>
        <v>0.99775252935262992</v>
      </c>
      <c r="R497" s="112">
        <f ca="1">IF(B496=0,0,IF(B497=B496,R496+L497/O497,L497/O497+1))</f>
        <v>343.67264903723981</v>
      </c>
    </row>
    <row r="498" spans="1:18" x14ac:dyDescent="0.25">
      <c r="A498" s="102">
        <v>495</v>
      </c>
      <c r="B498" s="102" t="str">
        <f>'Участки тепловых сетей'!B498</f>
        <v xml:space="preserve">Блочно-модульная котельная EMS-5600M (п. Сатис) </v>
      </c>
      <c r="C498" s="102" t="str">
        <f>'Участки тепловых сетей'!C498</f>
        <v>ТК40</v>
      </c>
      <c r="D498" s="102" t="str">
        <f>'Участки тепловых сетей'!D498</f>
        <v xml:space="preserve">ТК40.1 </v>
      </c>
      <c r="E498" s="102">
        <f>IF('Участки тепловых сетей'!F498="Подземная канальная или подвальная",2,IF('Участки тепловых сетей'!F498="Подземная бесканальная",2,IF('Участки тепловых сетей'!F498="Надземная",1,0)))</f>
        <v>2</v>
      </c>
      <c r="F498" s="102">
        <f t="shared" si="64"/>
        <v>0.05</v>
      </c>
      <c r="G498" s="102">
        <f ca="1">IF(B498=0,0,(YEAR(TODAY())-'Участки тепловых сетей'!E498)*0.85)</f>
        <v>39.1</v>
      </c>
      <c r="H498" s="102">
        <f>IF(B498=0,0,'Участки тепловых сетей'!H498/1000)</f>
        <v>1.7999999999999999E-2</v>
      </c>
      <c r="I498" s="108">
        <f>IF(B498=0,0,'Участки тепловых сетей'!G498/1000)</f>
        <v>5.0999999999999997E-2</v>
      </c>
      <c r="J498" s="102">
        <f t="shared" si="65"/>
        <v>1.7999999999999999E-2</v>
      </c>
      <c r="K498" s="109">
        <f t="shared" ca="1" si="66"/>
        <v>3.5319595118506055</v>
      </c>
      <c r="L498" s="109">
        <f t="shared" ca="1" si="67"/>
        <v>2.8419084479492551E-2</v>
      </c>
      <c r="M498" s="109">
        <f t="shared" ca="1" si="68"/>
        <v>1.5788380266384752</v>
      </c>
      <c r="N498" s="108">
        <f t="shared" si="69"/>
        <v>4.6169136452536295</v>
      </c>
      <c r="O498" s="111">
        <f t="shared" si="70"/>
        <v>0.21659491098085398</v>
      </c>
      <c r="P498" s="111">
        <f>_xlfn.MAXIFS($R$4:$R$13,$B$4:$B$13,B498)</f>
        <v>0</v>
      </c>
      <c r="Q498" s="112">
        <f t="shared" ca="1" si="71"/>
        <v>0.97198093930791396</v>
      </c>
      <c r="R498" s="112">
        <f ca="1">IF(B497=0,0,IF(B498=B497,R497+L498/O498,L498/O498+1))</f>
        <v>343.8038574961588</v>
      </c>
    </row>
    <row r="499" spans="1:18" x14ac:dyDescent="0.25">
      <c r="A499" s="102">
        <v>496</v>
      </c>
      <c r="B499" s="102" t="str">
        <f>'Участки тепловых сетей'!B499</f>
        <v xml:space="preserve">Блочно-модульная котельная EMS-5600M (п. Сатис) </v>
      </c>
      <c r="C499" s="102" t="str">
        <f>'Участки тепловых сетей'!C499</f>
        <v>ТК40.2</v>
      </c>
      <c r="D499" s="102" t="str">
        <f>'Участки тепловых сетей'!D499</f>
        <v xml:space="preserve">ТК41 </v>
      </c>
      <c r="E499" s="102">
        <f>IF('Участки тепловых сетей'!F499="Подземная канальная или подвальная",2,IF('Участки тепловых сетей'!F499="Подземная бесканальная",2,IF('Участки тепловых сетей'!F499="Надземная",1,0)))</f>
        <v>2</v>
      </c>
      <c r="F499" s="102">
        <f t="shared" si="64"/>
        <v>0.05</v>
      </c>
      <c r="G499" s="102">
        <f ca="1">IF(B499=0,0,(YEAR(TODAY())-'Участки тепловых сетей'!E499)*0.85)</f>
        <v>24.65</v>
      </c>
      <c r="H499" s="102">
        <f>IF(B499=0,0,'Участки тепловых сетей'!H499/1000)</f>
        <v>1.2999999999999999E-2</v>
      </c>
      <c r="I499" s="108">
        <f>IF(B499=0,0,'Участки тепловых сетей'!G499/1000)</f>
        <v>5.0999999999999997E-2</v>
      </c>
      <c r="J499" s="102">
        <f t="shared" si="65"/>
        <v>1.2999999999999999E-2</v>
      </c>
      <c r="K499" s="109">
        <f t="shared" ca="1" si="66"/>
        <v>1.7148966551938607</v>
      </c>
      <c r="L499" s="109">
        <f t="shared" ca="1" si="67"/>
        <v>1.2388592412187955E-3</v>
      </c>
      <c r="M499" s="109">
        <f t="shared" ca="1" si="68"/>
        <v>9.5296864709138118E-2</v>
      </c>
      <c r="N499" s="108">
        <f t="shared" si="69"/>
        <v>4.6176829617656532</v>
      </c>
      <c r="O499" s="111">
        <f t="shared" si="70"/>
        <v>0.21655882577474142</v>
      </c>
      <c r="P499" s="111">
        <f>_xlfn.MAXIFS($R$4:$R$13,$B$4:$B$13,B499)</f>
        <v>0</v>
      </c>
      <c r="Q499" s="112">
        <f t="shared" ca="1" si="71"/>
        <v>0.9987619078280946</v>
      </c>
      <c r="R499" s="112">
        <f ca="1">IF(B498=0,0,IF(B499=B498,R498+L499/O499,L499/O499+1))</f>
        <v>343.80957815536902</v>
      </c>
    </row>
    <row r="500" spans="1:18" x14ac:dyDescent="0.25">
      <c r="A500" s="102">
        <v>497</v>
      </c>
      <c r="B500" s="102" t="str">
        <f>'Участки тепловых сетей'!B500</f>
        <v xml:space="preserve">Блочно-модульная котельная EMS-5600M (п. Сатис) </v>
      </c>
      <c r="C500" s="102" t="str">
        <f>'Участки тепловых сетей'!C500</f>
        <v>ТК40.2</v>
      </c>
      <c r="D500" s="102" t="str">
        <f>'Участки тепловых сетей'!D500</f>
        <v xml:space="preserve">ТК42 </v>
      </c>
      <c r="E500" s="102">
        <f>IF('Участки тепловых сетей'!F500="Подземная канальная или подвальная",2,IF('Участки тепловых сетей'!F500="Подземная бесканальная",2,IF('Участки тепловых сетей'!F500="Надземная",1,0)))</f>
        <v>2</v>
      </c>
      <c r="F500" s="102">
        <f t="shared" si="64"/>
        <v>0.05</v>
      </c>
      <c r="G500" s="102">
        <f ca="1">IF(B500=0,0,(YEAR(TODAY())-'Участки тепловых сетей'!E500)*0.85)</f>
        <v>24.65</v>
      </c>
      <c r="H500" s="102">
        <f>IF(B500=0,0,'Участки тепловых сетей'!H500/1000)</f>
        <v>0.08</v>
      </c>
      <c r="I500" s="108">
        <f>IF(B500=0,0,'Участки тепловых сетей'!G500/1000)</f>
        <v>5.0999999999999997E-2</v>
      </c>
      <c r="J500" s="102">
        <f t="shared" si="65"/>
        <v>0.08</v>
      </c>
      <c r="K500" s="109">
        <f t="shared" ca="1" si="66"/>
        <v>1.7148966551938607</v>
      </c>
      <c r="L500" s="109">
        <f t="shared" ca="1" si="67"/>
        <v>7.6237491767310499E-3</v>
      </c>
      <c r="M500" s="109">
        <f t="shared" ca="1" si="68"/>
        <v>9.5296864709138118E-2</v>
      </c>
      <c r="N500" s="108">
        <f t="shared" si="69"/>
        <v>4.6073741205045504</v>
      </c>
      <c r="O500" s="111">
        <f t="shared" si="70"/>
        <v>0.21704336870531596</v>
      </c>
      <c r="P500" s="111">
        <f>_xlfn.MAXIFS($R$4:$R$13,$B$4:$B$13,B500)</f>
        <v>0</v>
      </c>
      <c r="Q500" s="112">
        <f t="shared" ca="1" si="71"/>
        <v>0.9924052378888758</v>
      </c>
      <c r="R500" s="112">
        <f ca="1">IF(B499=0,0,IF(B500=B499,R499+L500/O500,L500/O500+1))</f>
        <v>343.84470362002713</v>
      </c>
    </row>
    <row r="501" spans="1:18" x14ac:dyDescent="0.25">
      <c r="A501" s="102">
        <v>498</v>
      </c>
      <c r="B501" s="102" t="str">
        <f>'Участки тепловых сетей'!B501</f>
        <v xml:space="preserve">Блочно-модульная котельная EMS-5600M (п. Сатис) </v>
      </c>
      <c r="C501" s="102" t="str">
        <f>'Участки тепловых сетей'!C501</f>
        <v>ТК42</v>
      </c>
      <c r="D501" s="102" t="str">
        <f>'Участки тепловых сетей'!D501</f>
        <v xml:space="preserve">ул. Первомайская, 33А </v>
      </c>
      <c r="E501" s="102">
        <f>IF('Участки тепловых сетей'!F501="Подземная канальная или подвальная",2,IF('Участки тепловых сетей'!F501="Подземная бесканальная",2,IF('Участки тепловых сетей'!F501="Надземная",1,0)))</f>
        <v>2</v>
      </c>
      <c r="F501" s="102">
        <f t="shared" si="64"/>
        <v>0.05</v>
      </c>
      <c r="G501" s="102">
        <f ca="1">IF(B501=0,0,(YEAR(TODAY())-'Участки тепловых сетей'!E501)*0.85)</f>
        <v>24.65</v>
      </c>
      <c r="H501" s="102">
        <f>IF(B501=0,0,'Участки тепловых сетей'!H501/1000)</f>
        <v>0.04</v>
      </c>
      <c r="I501" s="108">
        <f>IF(B501=0,0,'Участки тепловых сетей'!G501/1000)</f>
        <v>5.0999999999999997E-2</v>
      </c>
      <c r="J501" s="102">
        <f t="shared" si="65"/>
        <v>0.04</v>
      </c>
      <c r="K501" s="109">
        <f t="shared" ca="1" si="66"/>
        <v>1.7148966551938607</v>
      </c>
      <c r="L501" s="109">
        <f t="shared" ca="1" si="67"/>
        <v>3.811874588365525E-3</v>
      </c>
      <c r="M501" s="109">
        <f t="shared" ca="1" si="68"/>
        <v>9.5296864709138118E-2</v>
      </c>
      <c r="N501" s="108">
        <f t="shared" si="69"/>
        <v>4.6135286526007304</v>
      </c>
      <c r="O501" s="111">
        <f t="shared" si="70"/>
        <v>0.21675382885858566</v>
      </c>
      <c r="P501" s="111">
        <f>_xlfn.MAXIFS($R$4:$R$13,$B$4:$B$13,B501)</f>
        <v>0</v>
      </c>
      <c r="Q501" s="112">
        <f t="shared" ca="1" si="71"/>
        <v>0.99619538138302766</v>
      </c>
      <c r="R501" s="112">
        <f ca="1">IF(B500=0,0,IF(B501=B500,R500+L501/O501,L501/O501+1))</f>
        <v>343.86228981266066</v>
      </c>
    </row>
    <row r="502" spans="1:18" x14ac:dyDescent="0.25">
      <c r="A502" s="102">
        <v>499</v>
      </c>
      <c r="B502" s="102" t="str">
        <f>'Участки тепловых сетей'!B502</f>
        <v xml:space="preserve">Блочно-модульная котельная EMS-5600M (п. Сатис) </v>
      </c>
      <c r="C502" s="102" t="str">
        <f>'Участки тепловых сетей'!C502</f>
        <v>ТК28</v>
      </c>
      <c r="D502" s="102" t="str">
        <f>'Участки тепловых сетей'!D502</f>
        <v xml:space="preserve">ул. Первомайская, 22 </v>
      </c>
      <c r="E502" s="102">
        <f>IF('Участки тепловых сетей'!F502="Подземная канальная или подвальная",2,IF('Участки тепловых сетей'!F502="Подземная бесканальная",2,IF('Участки тепловых сетей'!F502="Надземная",1,0)))</f>
        <v>2</v>
      </c>
      <c r="F502" s="102">
        <f t="shared" si="64"/>
        <v>0.05</v>
      </c>
      <c r="G502" s="102">
        <f ca="1">IF(B502=0,0,(YEAR(TODAY())-'Участки тепловых сетей'!E502)*0.85)</f>
        <v>39.1</v>
      </c>
      <c r="H502" s="102">
        <f>IF(B502=0,0,'Участки тепловых сетей'!H502/1000)</f>
        <v>2.1999999999999999E-2</v>
      </c>
      <c r="I502" s="108">
        <f>IF(B502=0,0,'Участки тепловых сетей'!G502/1000)</f>
        <v>5.0999999999999997E-2</v>
      </c>
      <c r="J502" s="102">
        <f t="shared" si="65"/>
        <v>2.1999999999999999E-2</v>
      </c>
      <c r="K502" s="109">
        <f t="shared" ca="1" si="66"/>
        <v>3.5319595118506055</v>
      </c>
      <c r="L502" s="109">
        <f t="shared" ca="1" si="67"/>
        <v>3.4734436586046455E-2</v>
      </c>
      <c r="M502" s="109">
        <f t="shared" ca="1" si="68"/>
        <v>1.5788380266384752</v>
      </c>
      <c r="N502" s="108">
        <f t="shared" si="69"/>
        <v>4.6162981920440123</v>
      </c>
      <c r="O502" s="111">
        <f t="shared" si="70"/>
        <v>0.21662378780544467</v>
      </c>
      <c r="P502" s="111">
        <f>_xlfn.MAXIFS($R$4:$R$13,$B$4:$B$13,B502)</f>
        <v>0</v>
      </c>
      <c r="Q502" s="112">
        <f t="shared" ca="1" si="71"/>
        <v>0.96586187978059701</v>
      </c>
      <c r="R502" s="112">
        <f ca="1">IF(B501=0,0,IF(B502=B501,R501+L502/O502,L502/O502+1))</f>
        <v>344.0226343294745</v>
      </c>
    </row>
    <row r="503" spans="1:18" x14ac:dyDescent="0.25">
      <c r="A503" s="102">
        <v>500</v>
      </c>
      <c r="B503" s="102" t="str">
        <f>'Участки тепловых сетей'!B503</f>
        <v xml:space="preserve">Блочно-модульная котельная EMS-5600M (п. Сатис) </v>
      </c>
      <c r="C503" s="102" t="str">
        <f>'Участки тепловых сетей'!C503</f>
        <v>ТК28</v>
      </c>
      <c r="D503" s="102" t="str">
        <f>'Участки тепловых сетей'!D503</f>
        <v xml:space="preserve">ТК29 </v>
      </c>
      <c r="E503" s="102">
        <f>IF('Участки тепловых сетей'!F503="Подземная канальная или подвальная",2,IF('Участки тепловых сетей'!F503="Подземная бесканальная",2,IF('Участки тепловых сетей'!F503="Надземная",1,0)))</f>
        <v>2</v>
      </c>
      <c r="F503" s="102">
        <f t="shared" si="64"/>
        <v>0.05</v>
      </c>
      <c r="G503" s="102">
        <f ca="1">IF(B503=0,0,(YEAR(TODAY())-'Участки тепловых сетей'!E503)*0.85)</f>
        <v>39.949999999999996</v>
      </c>
      <c r="H503" s="102">
        <f>IF(B503=0,0,'Участки тепловых сетей'!H503/1000)</f>
        <v>1.4999999999999999E-2</v>
      </c>
      <c r="I503" s="108">
        <f>IF(B503=0,0,'Участки тепловых сетей'!G503/1000)</f>
        <v>5.0999999999999997E-2</v>
      </c>
      <c r="J503" s="102">
        <f t="shared" si="65"/>
        <v>1.4999999999999999E-2</v>
      </c>
      <c r="K503" s="109">
        <f t="shared" ca="1" si="66"/>
        <v>3.6853032651266591</v>
      </c>
      <c r="L503" s="109">
        <f t="shared" ca="1" si="67"/>
        <v>3.0925465575888652E-2</v>
      </c>
      <c r="M503" s="109">
        <f t="shared" ca="1" si="68"/>
        <v>2.0616977050592435</v>
      </c>
      <c r="N503" s="108">
        <f t="shared" si="69"/>
        <v>4.6173752351608437</v>
      </c>
      <c r="O503" s="111">
        <f t="shared" si="70"/>
        <v>0.21657325841423966</v>
      </c>
      <c r="P503" s="111">
        <f>_xlfn.MAXIFS($R$4:$R$13,$B$4:$B$13,B503)</f>
        <v>0</v>
      </c>
      <c r="Q503" s="112">
        <f t="shared" ca="1" si="71"/>
        <v>0.96954783507252484</v>
      </c>
      <c r="R503" s="112">
        <f ca="1">IF(B502=0,0,IF(B503=B502,R502+L503/O503,L503/O503+1))</f>
        <v>344.16542880836045</v>
      </c>
    </row>
    <row r="504" spans="1:18" x14ac:dyDescent="0.25">
      <c r="A504" s="102">
        <v>501</v>
      </c>
      <c r="B504" s="102" t="str">
        <f>'Участки тепловых сетей'!B504</f>
        <v xml:space="preserve">Блочно-модульная котельная EMS-5600M (п. Сатис) </v>
      </c>
      <c r="C504" s="102" t="str">
        <f>'Участки тепловых сетей'!C504</f>
        <v>ТК29</v>
      </c>
      <c r="D504" s="102" t="str">
        <f>'Участки тепловых сетей'!D504</f>
        <v xml:space="preserve">ул. Первомайская, 26 </v>
      </c>
      <c r="E504" s="102">
        <f>IF('Участки тепловых сетей'!F504="Подземная канальная или подвальная",2,IF('Участки тепловых сетей'!F504="Подземная бесканальная",2,IF('Участки тепловых сетей'!F504="Надземная",1,0)))</f>
        <v>2</v>
      </c>
      <c r="F504" s="102">
        <f t="shared" si="64"/>
        <v>0.05</v>
      </c>
      <c r="G504" s="102">
        <f ca="1">IF(B504=0,0,(YEAR(TODAY())-'Участки тепловых сетей'!E504)*0.85)</f>
        <v>34</v>
      </c>
      <c r="H504" s="102">
        <f>IF(B504=0,0,'Участки тепловых сетей'!H504/1000)</f>
        <v>3.5000000000000003E-2</v>
      </c>
      <c r="I504" s="108">
        <f>IF(B504=0,0,'Участки тепловых сетей'!G504/1000)</f>
        <v>5.0999999999999997E-2</v>
      </c>
      <c r="J504" s="102">
        <f t="shared" si="65"/>
        <v>3.5000000000000003E-2</v>
      </c>
      <c r="K504" s="109">
        <f t="shared" ca="1" si="66"/>
        <v>2.7369736958636</v>
      </c>
      <c r="L504" s="109">
        <f t="shared" ca="1" si="67"/>
        <v>1.4662328571855105E-2</v>
      </c>
      <c r="M504" s="109">
        <f t="shared" ca="1" si="68"/>
        <v>0.41892367348157439</v>
      </c>
      <c r="N504" s="108">
        <f t="shared" si="69"/>
        <v>4.6142979691127533</v>
      </c>
      <c r="O504" s="111">
        <f t="shared" si="70"/>
        <v>0.21671769068530311</v>
      </c>
      <c r="P504" s="111">
        <f>_xlfn.MAXIFS($R$4:$R$13,$B$4:$B$13,B504)</f>
        <v>0</v>
      </c>
      <c r="Q504" s="112">
        <f t="shared" ca="1" si="71"/>
        <v>0.9854446399271265</v>
      </c>
      <c r="R504" s="112">
        <f ca="1">IF(B503=0,0,IF(B504=B503,R503+L504/O504,L504/O504+1))</f>
        <v>344.23308516131203</v>
      </c>
    </row>
    <row r="505" spans="1:18" x14ac:dyDescent="0.25">
      <c r="A505" s="102">
        <v>502</v>
      </c>
      <c r="B505" s="102" t="str">
        <f>'Участки тепловых сетей'!B505</f>
        <v xml:space="preserve">Блочно-модульная котельная EMS-5600M (п. Сатис) </v>
      </c>
      <c r="C505" s="102" t="str">
        <f>'Участки тепловых сетей'!C505</f>
        <v>ТК29</v>
      </c>
      <c r="D505" s="102" t="str">
        <f>'Участки тепловых сетей'!D505</f>
        <v xml:space="preserve">ТК30А </v>
      </c>
      <c r="E505" s="102">
        <f>IF('Участки тепловых сетей'!F505="Подземная канальная или подвальная",2,IF('Участки тепловых сетей'!F505="Подземная бесканальная",2,IF('Участки тепловых сетей'!F505="Надземная",1,0)))</f>
        <v>2</v>
      </c>
      <c r="F505" s="102">
        <f t="shared" si="64"/>
        <v>0.05</v>
      </c>
      <c r="G505" s="102">
        <f ca="1">IF(B505=0,0,(YEAR(TODAY())-'Участки тепловых сетей'!E505)*0.85)</f>
        <v>39.1</v>
      </c>
      <c r="H505" s="102">
        <f>IF(B505=0,0,'Участки тепловых сетей'!H505/1000)</f>
        <v>1.6E-2</v>
      </c>
      <c r="I505" s="108">
        <f>IF(B505=0,0,'Участки тепловых сетей'!G505/1000)</f>
        <v>5.0999999999999997E-2</v>
      </c>
      <c r="J505" s="102">
        <f t="shared" si="65"/>
        <v>1.6E-2</v>
      </c>
      <c r="K505" s="109">
        <f t="shared" ca="1" si="66"/>
        <v>3.5319595118506055</v>
      </c>
      <c r="L505" s="109">
        <f t="shared" ca="1" si="67"/>
        <v>2.5261408426215604E-2</v>
      </c>
      <c r="M505" s="109">
        <f t="shared" ca="1" si="68"/>
        <v>1.5788380266384752</v>
      </c>
      <c r="N505" s="108">
        <f t="shared" si="69"/>
        <v>4.6172213718584389</v>
      </c>
      <c r="O505" s="111">
        <f t="shared" si="70"/>
        <v>0.21658047545541409</v>
      </c>
      <c r="P505" s="111">
        <f>_xlfn.MAXIFS($R$4:$R$13,$B$4:$B$13,B505)</f>
        <v>0</v>
      </c>
      <c r="Q505" s="112">
        <f t="shared" ca="1" si="71"/>
        <v>0.97505499111984528</v>
      </c>
      <c r="R505" s="112">
        <f ca="1">IF(B504=0,0,IF(B505=B504,R504+L505/O505,L505/O505+1))</f>
        <v>344.34972267618082</v>
      </c>
    </row>
    <row r="506" spans="1:18" x14ac:dyDescent="0.25">
      <c r="A506" s="102">
        <v>503</v>
      </c>
      <c r="B506" s="102" t="str">
        <f>'Участки тепловых сетей'!B506</f>
        <v xml:space="preserve">Блочно-модульная котельная EMS-5600M (п. Сатис) </v>
      </c>
      <c r="C506" s="102" t="str">
        <f>'Участки тепловых сетей'!C506</f>
        <v>ТК30А</v>
      </c>
      <c r="D506" s="102" t="str">
        <f>'Участки тепловых сетей'!D506</f>
        <v xml:space="preserve">ТК30 </v>
      </c>
      <c r="E506" s="102">
        <f>IF('Участки тепловых сетей'!F506="Подземная канальная или подвальная",2,IF('Участки тепловых сетей'!F506="Подземная бесканальная",2,IF('Участки тепловых сетей'!F506="Надземная",1,0)))</f>
        <v>2</v>
      </c>
      <c r="F506" s="102">
        <f t="shared" si="64"/>
        <v>0.05</v>
      </c>
      <c r="G506" s="102">
        <f ca="1">IF(B506=0,0,(YEAR(TODAY())-'Участки тепловых сетей'!E506)*0.85)</f>
        <v>39.1</v>
      </c>
      <c r="H506" s="102">
        <f>IF(B506=0,0,'Участки тепловых сетей'!H506/1000)</f>
        <v>4.4999999999999998E-2</v>
      </c>
      <c r="I506" s="108">
        <f>IF(B506=0,0,'Участки тепловых сетей'!G506/1000)</f>
        <v>5.0999999999999997E-2</v>
      </c>
      <c r="J506" s="102">
        <f t="shared" si="65"/>
        <v>4.4999999999999998E-2</v>
      </c>
      <c r="K506" s="109">
        <f t="shared" ca="1" si="66"/>
        <v>3.5319595118506055</v>
      </c>
      <c r="L506" s="109">
        <f t="shared" ca="1" si="67"/>
        <v>7.1047711198731378E-2</v>
      </c>
      <c r="M506" s="109">
        <f t="shared" ca="1" si="68"/>
        <v>1.5788380266384752</v>
      </c>
      <c r="N506" s="108">
        <f t="shared" si="69"/>
        <v>4.6127593360887085</v>
      </c>
      <c r="O506" s="111">
        <f t="shared" si="70"/>
        <v>0.21678997908612524</v>
      </c>
      <c r="P506" s="111">
        <f>_xlfn.MAXIFS($R$4:$R$13,$B$4:$B$13,B506)</f>
        <v>0</v>
      </c>
      <c r="Q506" s="112">
        <f t="shared" ca="1" si="71"/>
        <v>0.93141745202429982</v>
      </c>
      <c r="R506" s="112">
        <f ca="1">IF(B505=0,0,IF(B506=B505,R505+L506/O506,L506/O506+1))</f>
        <v>344.67744866932048</v>
      </c>
    </row>
    <row r="507" spans="1:18" x14ac:dyDescent="0.25">
      <c r="A507" s="102">
        <v>504</v>
      </c>
      <c r="B507" s="102" t="str">
        <f>'Участки тепловых сетей'!B507</f>
        <v xml:space="preserve">Блочно-модульная котельная EMS-5600M (п. Сатис) </v>
      </c>
      <c r="C507" s="102" t="str">
        <f>'Участки тепловых сетей'!C507</f>
        <v>ТК36</v>
      </c>
      <c r="D507" s="102" t="str">
        <f>'Участки тепловых сетей'!D507</f>
        <v xml:space="preserve">ул. Первомайская, 18В </v>
      </c>
      <c r="E507" s="102">
        <f>IF('Участки тепловых сетей'!F507="Подземная канальная или подвальная",2,IF('Участки тепловых сетей'!F507="Подземная бесканальная",2,IF('Участки тепловых сетей'!F507="Надземная",1,0)))</f>
        <v>2</v>
      </c>
      <c r="F507" s="102">
        <f t="shared" si="64"/>
        <v>0.05</v>
      </c>
      <c r="G507" s="102">
        <f ca="1">IF(B507=0,0,(YEAR(TODAY())-'Участки тепловых сетей'!E507)*0.85)</f>
        <v>39.1</v>
      </c>
      <c r="H507" s="102">
        <f>IF(B507=0,0,'Участки тепловых сетей'!H507/1000)</f>
        <v>4.4999999999999998E-2</v>
      </c>
      <c r="I507" s="108">
        <f>IF(B507=0,0,'Участки тепловых сетей'!G507/1000)</f>
        <v>5.0999999999999997E-2</v>
      </c>
      <c r="J507" s="102">
        <f t="shared" si="65"/>
        <v>4.4999999999999998E-2</v>
      </c>
      <c r="K507" s="109">
        <f t="shared" ca="1" si="66"/>
        <v>3.5319595118506055</v>
      </c>
      <c r="L507" s="109">
        <f t="shared" ca="1" si="67"/>
        <v>7.1047711198731378E-2</v>
      </c>
      <c r="M507" s="109">
        <f t="shared" ca="1" si="68"/>
        <v>1.5788380266384752</v>
      </c>
      <c r="N507" s="108">
        <f t="shared" si="69"/>
        <v>4.6127593360887085</v>
      </c>
      <c r="O507" s="111">
        <f t="shared" si="70"/>
        <v>0.21678997908612524</v>
      </c>
      <c r="P507" s="111">
        <f>_xlfn.MAXIFS($R$4:$R$13,$B$4:$B$13,B507)</f>
        <v>0</v>
      </c>
      <c r="Q507" s="112">
        <f t="shared" ca="1" si="71"/>
        <v>0.93141745202429982</v>
      </c>
      <c r="R507" s="112">
        <f ca="1">IF(B506=0,0,IF(B507=B506,R506+L507/O507,L507/O507+1))</f>
        <v>345.00517466246015</v>
      </c>
    </row>
    <row r="508" spans="1:18" x14ac:dyDescent="0.25">
      <c r="A508" s="102">
        <v>505</v>
      </c>
      <c r="B508" s="102" t="str">
        <f>'Участки тепловых сетей'!B508</f>
        <v xml:space="preserve">Блочно-модульная котельная EMS-5600M (п. Сатис) </v>
      </c>
      <c r="C508" s="102" t="str">
        <f>'Участки тепловых сетей'!C508</f>
        <v>ГрОт-Ленина, 1</v>
      </c>
      <c r="D508" s="102" t="str">
        <f>'Участки тепловых сетей'!D508</f>
        <v xml:space="preserve">ГрОт-Ленина, 1 </v>
      </c>
      <c r="E508" s="102">
        <f>IF('Участки тепловых сетей'!F508="Подземная канальная или подвальная",2,IF('Участки тепловых сетей'!F508="Подземная бесканальная",2,IF('Участки тепловых сетей'!F508="Надземная",1,0)))</f>
        <v>2</v>
      </c>
      <c r="F508" s="102">
        <f t="shared" si="64"/>
        <v>0.05</v>
      </c>
      <c r="G508" s="102">
        <f ca="1">IF(B508=0,0,(YEAR(TODAY())-'Участки тепловых сетей'!E508)*0.85)</f>
        <v>28.9</v>
      </c>
      <c r="H508" s="102">
        <f>IF(B508=0,0,'Участки тепловых сетей'!H508/1000)</f>
        <v>1.4999999999999999E-2</v>
      </c>
      <c r="I508" s="108">
        <f>IF(B508=0,0,'Участки тепловых сетей'!G508/1000)</f>
        <v>5.0999999999999997E-2</v>
      </c>
      <c r="J508" s="102">
        <f t="shared" si="65"/>
        <v>1.4999999999999999E-2</v>
      </c>
      <c r="K508" s="109">
        <f t="shared" ca="1" si="66"/>
        <v>2.1209260714102172</v>
      </c>
      <c r="L508" s="109">
        <f t="shared" ca="1" si="67"/>
        <v>2.4643005365429884E-3</v>
      </c>
      <c r="M508" s="109">
        <f t="shared" ca="1" si="68"/>
        <v>0.16428670243619922</v>
      </c>
      <c r="N508" s="108">
        <f t="shared" si="69"/>
        <v>4.6173752351608437</v>
      </c>
      <c r="O508" s="111">
        <f t="shared" si="70"/>
        <v>0.21657325841423966</v>
      </c>
      <c r="P508" s="111">
        <f>_xlfn.MAXIFS($R$4:$R$13,$B$4:$B$13,B508)</f>
        <v>0</v>
      </c>
      <c r="Q508" s="112">
        <f t="shared" ca="1" si="71"/>
        <v>0.99753873335936871</v>
      </c>
      <c r="R508" s="112">
        <f ca="1">IF(B507=0,0,IF(B508=B507,R507+L508/O508,L508/O508+1))</f>
        <v>345.01655326272959</v>
      </c>
    </row>
    <row r="509" spans="1:18" x14ac:dyDescent="0.25">
      <c r="A509" s="102">
        <v>506</v>
      </c>
      <c r="B509" s="102" t="str">
        <f>'Участки тепловых сетей'!B509</f>
        <v xml:space="preserve">Блочно-модульная котельная EMS-5600M (п. Сатис) </v>
      </c>
      <c r="C509" s="102" t="str">
        <f>'Участки тепловых сетей'!C509</f>
        <v>ГрОт-Ленина, 7А</v>
      </c>
      <c r="D509" s="102" t="str">
        <f>'Участки тепловых сетей'!D509</f>
        <v xml:space="preserve">ул. Ленина, 7А </v>
      </c>
      <c r="E509" s="102">
        <f>IF('Участки тепловых сетей'!F509="Подземная канальная или подвальная",2,IF('Участки тепловых сетей'!F509="Подземная бесканальная",2,IF('Участки тепловых сетей'!F509="Надземная",1,0)))</f>
        <v>2</v>
      </c>
      <c r="F509" s="102">
        <f t="shared" si="64"/>
        <v>0.05</v>
      </c>
      <c r="G509" s="102">
        <f ca="1">IF(B509=0,0,(YEAR(TODAY())-'Участки тепловых сетей'!E509)*0.85)</f>
        <v>33.15</v>
      </c>
      <c r="H509" s="102">
        <f>IF(B509=0,0,'Участки тепловых сетей'!H509/1000)</f>
        <v>5.0000000000000001E-3</v>
      </c>
      <c r="I509" s="108">
        <f>IF(B509=0,0,'Участки тепловых сетей'!G509/1000)</f>
        <v>5.0999999999999997E-2</v>
      </c>
      <c r="J509" s="102">
        <f t="shared" si="65"/>
        <v>5.0000000000000001E-3</v>
      </c>
      <c r="K509" s="109">
        <f t="shared" ca="1" si="66"/>
        <v>2.623089494497302</v>
      </c>
      <c r="L509" s="109">
        <f t="shared" ca="1" si="67"/>
        <v>1.7487646378145463E-3</v>
      </c>
      <c r="M509" s="109">
        <f t="shared" ca="1" si="68"/>
        <v>0.34975292756290927</v>
      </c>
      <c r="N509" s="108">
        <f t="shared" si="69"/>
        <v>4.6189138681848885</v>
      </c>
      <c r="O509" s="111">
        <f t="shared" si="70"/>
        <v>0.21650111444770753</v>
      </c>
      <c r="P509" s="111">
        <f>_xlfn.MAXIFS($R$4:$R$13,$B$4:$B$13,B509)</f>
        <v>0</v>
      </c>
      <c r="Q509" s="112">
        <f t="shared" ca="1" si="71"/>
        <v>0.99825276356011539</v>
      </c>
      <c r="R509" s="112">
        <f ca="1">IF(B508=0,0,IF(B509=B508,R508+L509/O509,L509/O509+1))</f>
        <v>345.02463065596737</v>
      </c>
    </row>
    <row r="510" spans="1:18" x14ac:dyDescent="0.25">
      <c r="A510" s="102">
        <v>507</v>
      </c>
      <c r="B510" s="102" t="str">
        <f>'Участки тепловых сетей'!B510</f>
        <v xml:space="preserve">Блочно-модульная котельная EMS-5600M (п. Сатис) </v>
      </c>
      <c r="C510" s="102" t="str">
        <f>'Участки тепловых сетей'!C510</f>
        <v>ГрОт-Ленина, 7А</v>
      </c>
      <c r="D510" s="102" t="str">
        <f>'Участки тепловых сетей'!D510</f>
        <v xml:space="preserve">ГрОт-Ленина, 7А </v>
      </c>
      <c r="E510" s="102">
        <f>IF('Участки тепловых сетей'!F510="Подземная канальная или подвальная",2,IF('Участки тепловых сетей'!F510="Подземная бесканальная",2,IF('Участки тепловых сетей'!F510="Надземная",1,0)))</f>
        <v>2</v>
      </c>
      <c r="F510" s="102">
        <f t="shared" si="64"/>
        <v>0.05</v>
      </c>
      <c r="G510" s="102">
        <f ca="1">IF(B510=0,0,(YEAR(TODAY())-'Участки тепловых сетей'!E510)*0.85)</f>
        <v>37.4</v>
      </c>
      <c r="H510" s="102">
        <f>IF(B510=0,0,'Участки тепловых сетей'!H510/1000)</f>
        <v>1.2E-2</v>
      </c>
      <c r="I510" s="108">
        <f>IF(B510=0,0,'Участки тепловых сетей'!G510/1000)</f>
        <v>5.0999999999999997E-2</v>
      </c>
      <c r="J510" s="102">
        <f t="shared" si="65"/>
        <v>1.2E-2</v>
      </c>
      <c r="K510" s="109">
        <f t="shared" ca="1" si="66"/>
        <v>3.2441481996433552</v>
      </c>
      <c r="L510" s="109">
        <f t="shared" ca="1" si="67"/>
        <v>1.1581372359338815E-2</v>
      </c>
      <c r="M510" s="109">
        <f t="shared" ca="1" si="68"/>
        <v>0.96511436327823452</v>
      </c>
      <c r="N510" s="108">
        <f t="shared" si="69"/>
        <v>4.617836825068057</v>
      </c>
      <c r="O510" s="111">
        <f t="shared" si="70"/>
        <v>0.21655161017632149</v>
      </c>
      <c r="P510" s="111">
        <f>_xlfn.MAXIFS($R$4:$R$13,$B$4:$B$13,B510)</f>
        <v>0</v>
      </c>
      <c r="Q510" s="112">
        <f t="shared" ca="1" si="71"/>
        <v>0.98848543358331276</v>
      </c>
      <c r="R510" s="112">
        <f ca="1">IF(B509=0,0,IF(B510=B509,R509+L510/O510,L510/O510+1))</f>
        <v>345.07811154373314</v>
      </c>
    </row>
    <row r="511" spans="1:18" x14ac:dyDescent="0.25">
      <c r="A511" s="102">
        <v>508</v>
      </c>
      <c r="B511" s="102" t="str">
        <f>'Участки тепловых сетей'!B511</f>
        <v xml:space="preserve">Блочно-модульная котельная EMS-5600M (п. Сатис) </v>
      </c>
      <c r="C511" s="102" t="str">
        <f>'Участки тепловых сетей'!C511</f>
        <v>ГрОт-Ленина, 10</v>
      </c>
      <c r="D511" s="102" t="str">
        <f>'Участки тепловых сетей'!D511</f>
        <v xml:space="preserve">ул. Ленина, 10 </v>
      </c>
      <c r="E511" s="102">
        <f>IF('Участки тепловых сетей'!F511="Подземная канальная или подвальная",2,IF('Участки тепловых сетей'!F511="Подземная бесканальная",2,IF('Участки тепловых сетей'!F511="Надземная",1,0)))</f>
        <v>2</v>
      </c>
      <c r="F511" s="102">
        <f t="shared" si="64"/>
        <v>0.05</v>
      </c>
      <c r="G511" s="102">
        <f ca="1">IF(B511=0,0,(YEAR(TODAY())-'Участки тепловых сетей'!E511)*0.85)</f>
        <v>31.45</v>
      </c>
      <c r="H511" s="102">
        <f>IF(B511=0,0,'Участки тепловых сетей'!H511/1000)</f>
        <v>5.0000000000000001E-3</v>
      </c>
      <c r="I511" s="108">
        <f>IF(B511=0,0,'Участки тепловых сетей'!G511/1000)</f>
        <v>5.0999999999999997E-2</v>
      </c>
      <c r="J511" s="102">
        <f t="shared" si="65"/>
        <v>5.0000000000000001E-3</v>
      </c>
      <c r="K511" s="109">
        <f t="shared" ca="1" si="66"/>
        <v>2.4093399237801809</v>
      </c>
      <c r="L511" s="109">
        <f t="shared" ca="1" si="67"/>
        <v>1.2567724657421729E-3</v>
      </c>
      <c r="M511" s="109">
        <f t="shared" ca="1" si="68"/>
        <v>0.25135449314843455</v>
      </c>
      <c r="N511" s="108">
        <f t="shared" si="69"/>
        <v>4.6189138681848885</v>
      </c>
      <c r="O511" s="111">
        <f t="shared" si="70"/>
        <v>0.21650111444770753</v>
      </c>
      <c r="P511" s="111">
        <f>_xlfn.MAXIFS($R$4:$R$13,$B$4:$B$13,B511)</f>
        <v>0</v>
      </c>
      <c r="Q511" s="112">
        <f t="shared" ca="1" si="71"/>
        <v>0.99874401694203652</v>
      </c>
      <c r="R511" s="112">
        <f ca="1">IF(B510=0,0,IF(B511=B510,R510+L511/O511,L511/O511+1))</f>
        <v>345.08391646750431</v>
      </c>
    </row>
    <row r="512" spans="1:18" x14ac:dyDescent="0.25">
      <c r="A512" s="102">
        <v>509</v>
      </c>
      <c r="B512" s="102" t="str">
        <f>'Участки тепловых сетей'!B512</f>
        <v xml:space="preserve">Блочно-модульная котельная EMS-5600M (п. Сатис) </v>
      </c>
      <c r="C512" s="102" t="str">
        <f>'Участки тепловых сетей'!C512</f>
        <v>УТ18</v>
      </c>
      <c r="D512" s="102" t="str">
        <f>'Участки тепловых сетей'!D512</f>
        <v xml:space="preserve">ул. Ленина, 12 </v>
      </c>
      <c r="E512" s="102">
        <f>IF('Участки тепловых сетей'!F512="Подземная канальная или подвальная",2,IF('Участки тепловых сетей'!F512="Подземная бесканальная",2,IF('Участки тепловых сетей'!F512="Надземная",1,0)))</f>
        <v>2</v>
      </c>
      <c r="F512" s="102">
        <f t="shared" si="64"/>
        <v>0.05</v>
      </c>
      <c r="G512" s="102">
        <f ca="1">IF(B512=0,0,(YEAR(TODAY())-'Участки тепловых сетей'!E512)*0.85)</f>
        <v>31.45</v>
      </c>
      <c r="H512" s="102">
        <f>IF(B512=0,0,'Участки тепловых сетей'!H512/1000)</f>
        <v>5.0000000000000001E-3</v>
      </c>
      <c r="I512" s="108">
        <f>IF(B512=0,0,'Участки тепловых сетей'!G512/1000)</f>
        <v>5.0999999999999997E-2</v>
      </c>
      <c r="J512" s="102">
        <f t="shared" si="65"/>
        <v>5.0000000000000001E-3</v>
      </c>
      <c r="K512" s="109">
        <f t="shared" ca="1" si="66"/>
        <v>2.4093399237801809</v>
      </c>
      <c r="L512" s="109">
        <f t="shared" ca="1" si="67"/>
        <v>1.2567724657421729E-3</v>
      </c>
      <c r="M512" s="109">
        <f t="shared" ca="1" si="68"/>
        <v>0.25135449314843455</v>
      </c>
      <c r="N512" s="108">
        <f t="shared" si="69"/>
        <v>4.6189138681848885</v>
      </c>
      <c r="O512" s="111">
        <f t="shared" si="70"/>
        <v>0.21650111444770753</v>
      </c>
      <c r="P512" s="111">
        <f>_xlfn.MAXIFS($R$4:$R$13,$B$4:$B$13,B512)</f>
        <v>0</v>
      </c>
      <c r="Q512" s="112">
        <f t="shared" ca="1" si="71"/>
        <v>0.99874401694203652</v>
      </c>
      <c r="R512" s="112">
        <f ca="1">IF(B511=0,0,IF(B512=B511,R511+L512/O512,L512/O512+1))</f>
        <v>345.08972139127548</v>
      </c>
    </row>
    <row r="513" spans="1:18" x14ac:dyDescent="0.25">
      <c r="A513" s="102">
        <v>510</v>
      </c>
      <c r="B513" s="102" t="str">
        <f>'Участки тепловых сетей'!B513</f>
        <v xml:space="preserve">Блочно-модульная котельная EMS-5600M (п. Сатис) </v>
      </c>
      <c r="C513" s="102" t="str">
        <f>'Участки тепловых сетей'!C513</f>
        <v>УТ18</v>
      </c>
      <c r="D513" s="102" t="str">
        <f>'Участки тепловых сетей'!D513</f>
        <v xml:space="preserve">ГрОт-Ленина, 12 </v>
      </c>
      <c r="E513" s="102">
        <f>IF('Участки тепловых сетей'!F513="Подземная канальная или подвальная",2,IF('Участки тепловых сетей'!F513="Подземная бесканальная",2,IF('Участки тепловых сетей'!F513="Надземная",1,0)))</f>
        <v>2</v>
      </c>
      <c r="F513" s="102">
        <f t="shared" si="64"/>
        <v>0.05</v>
      </c>
      <c r="G513" s="102">
        <f ca="1">IF(B513=0,0,(YEAR(TODAY())-'Участки тепловых сетей'!E513)*0.85)</f>
        <v>31.45</v>
      </c>
      <c r="H513" s="102">
        <f>IF(B513=0,0,'Участки тепловых сетей'!H513/1000)</f>
        <v>6.0000000000000001E-3</v>
      </c>
      <c r="I513" s="108">
        <f>IF(B513=0,0,'Участки тепловых сетей'!G513/1000)</f>
        <v>5.0999999999999997E-2</v>
      </c>
      <c r="J513" s="102">
        <f t="shared" si="65"/>
        <v>6.0000000000000001E-3</v>
      </c>
      <c r="K513" s="109">
        <f t="shared" ca="1" si="66"/>
        <v>2.4093399237801809</v>
      </c>
      <c r="L513" s="109">
        <f t="shared" ca="1" si="67"/>
        <v>1.5081269588906074E-3</v>
      </c>
      <c r="M513" s="109">
        <f t="shared" ca="1" si="68"/>
        <v>0.25135449314843455</v>
      </c>
      <c r="N513" s="108">
        <f t="shared" si="69"/>
        <v>4.6187600048824837</v>
      </c>
      <c r="O513" s="111">
        <f t="shared" si="70"/>
        <v>0.21650832668138237</v>
      </c>
      <c r="P513" s="111">
        <f>_xlfn.MAXIFS($R$4:$R$13,$B$4:$B$13,B513)</f>
        <v>0</v>
      </c>
      <c r="Q513" s="112">
        <f t="shared" ca="1" si="71"/>
        <v>0.99849300969309451</v>
      </c>
      <c r="R513" s="112">
        <f ca="1">IF(B512=0,0,IF(B513=B512,R512+L513/O513,L513/O513+1))</f>
        <v>345.09668706775551</v>
      </c>
    </row>
    <row r="514" spans="1:18" x14ac:dyDescent="0.25">
      <c r="A514" s="102">
        <v>511</v>
      </c>
      <c r="B514" s="102" t="str">
        <f>'Участки тепловых сетей'!B514</f>
        <v xml:space="preserve">Блочно-модульная котельная EMS-5600M (п. Сатис) </v>
      </c>
      <c r="C514" s="102" t="str">
        <f>'Участки тепловых сетей'!C514</f>
        <v>УТ18</v>
      </c>
      <c r="D514" s="102" t="str">
        <f>'Участки тепловых сетей'!D514</f>
        <v xml:space="preserve">ГрОт-Ленина, 12 </v>
      </c>
      <c r="E514" s="102">
        <f>IF('Участки тепловых сетей'!F514="Подземная канальная или подвальная",2,IF('Участки тепловых сетей'!F514="Подземная бесканальная",2,IF('Участки тепловых сетей'!F514="Надземная",1,0)))</f>
        <v>2</v>
      </c>
      <c r="F514" s="102">
        <f t="shared" si="64"/>
        <v>0.05</v>
      </c>
      <c r="G514" s="102">
        <f ca="1">IF(B514=0,0,(YEAR(TODAY())-'Участки тепловых сетей'!E514)*0.85)</f>
        <v>30.599999999999998</v>
      </c>
      <c r="H514" s="102">
        <f>IF(B514=0,0,'Участки тепловых сетей'!H514/1000)</f>
        <v>6.0000000000000001E-3</v>
      </c>
      <c r="I514" s="108">
        <f>IF(B514=0,0,'Участки тепловых сетей'!G514/1000)</f>
        <v>5.0999999999999997E-2</v>
      </c>
      <c r="J514" s="102">
        <f t="shared" si="65"/>
        <v>6.0000000000000001E-3</v>
      </c>
      <c r="K514" s="109">
        <f t="shared" ca="1" si="66"/>
        <v>2.3090884111498902</v>
      </c>
      <c r="L514" s="109">
        <f t="shared" ca="1" si="67"/>
        <v>1.2971002563791083E-3</v>
      </c>
      <c r="M514" s="109">
        <f t="shared" ca="1" si="68"/>
        <v>0.21618337606318472</v>
      </c>
      <c r="N514" s="108">
        <f t="shared" si="69"/>
        <v>4.6187600048824837</v>
      </c>
      <c r="O514" s="111">
        <f t="shared" si="70"/>
        <v>0.21650832668138237</v>
      </c>
      <c r="P514" s="111">
        <f>_xlfn.MAXIFS($R$4:$R$13,$B$4:$B$13,B514)</f>
        <v>0</v>
      </c>
      <c r="Q514" s="112">
        <f t="shared" ca="1" si="71"/>
        <v>0.99870374061455447</v>
      </c>
      <c r="R514" s="112">
        <f ca="1">IF(B513=0,0,IF(B514=B513,R513+L514/O514,L514/O514+1))</f>
        <v>345.102678062542</v>
      </c>
    </row>
    <row r="515" spans="1:18" x14ac:dyDescent="0.25">
      <c r="A515" s="102">
        <v>512</v>
      </c>
      <c r="B515" s="102" t="str">
        <f>'Участки тепловых сетей'!B515</f>
        <v xml:space="preserve">Блочно-модульная котельная EMS-5600M (п. Сатис) </v>
      </c>
      <c r="C515" s="102" t="str">
        <f>'Участки тепловых сетей'!C515</f>
        <v>ГрОт-Ленина, 14</v>
      </c>
      <c r="D515" s="102" t="str">
        <f>'Участки тепловых сетей'!D515</f>
        <v xml:space="preserve">ул. Ленина, 14 </v>
      </c>
      <c r="E515" s="102">
        <f>IF('Участки тепловых сетей'!F515="Подземная канальная или подвальная",2,IF('Участки тепловых сетей'!F515="Подземная бесканальная",2,IF('Участки тепловых сетей'!F515="Надземная",1,0)))</f>
        <v>2</v>
      </c>
      <c r="F515" s="102">
        <f t="shared" si="64"/>
        <v>0.05</v>
      </c>
      <c r="G515" s="102">
        <f ca="1">IF(B515=0,0,(YEAR(TODAY())-'Участки тепловых сетей'!E515)*0.85)</f>
        <v>30.599999999999998</v>
      </c>
      <c r="H515" s="102">
        <f>IF(B515=0,0,'Участки тепловых сетей'!H515/1000)</f>
        <v>5.0000000000000001E-3</v>
      </c>
      <c r="I515" s="108">
        <f>IF(B515=0,0,'Участки тепловых сетей'!G515/1000)</f>
        <v>5.0999999999999997E-2</v>
      </c>
      <c r="J515" s="102">
        <f t="shared" si="65"/>
        <v>5.0000000000000001E-3</v>
      </c>
      <c r="K515" s="109">
        <f t="shared" ca="1" si="66"/>
        <v>2.3090884111498902</v>
      </c>
      <c r="L515" s="109">
        <f t="shared" ca="1" si="67"/>
        <v>1.0809168803159236E-3</v>
      </c>
      <c r="M515" s="109">
        <f t="shared" ca="1" si="68"/>
        <v>0.21618337606318472</v>
      </c>
      <c r="N515" s="108">
        <f t="shared" si="69"/>
        <v>4.6189138681848885</v>
      </c>
      <c r="O515" s="111">
        <f t="shared" si="70"/>
        <v>0.21650111444770753</v>
      </c>
      <c r="P515" s="111">
        <f>_xlfn.MAXIFS($R$4:$R$13,$B$4:$B$13,B515)</f>
        <v>0</v>
      </c>
      <c r="Q515" s="112">
        <f t="shared" ca="1" si="71"/>
        <v>0.99891966709990487</v>
      </c>
      <c r="R515" s="112">
        <f ca="1">IF(B514=0,0,IF(B515=B514,R514+L515/O515,L515/O515+1))</f>
        <v>345.10767072451085</v>
      </c>
    </row>
    <row r="516" spans="1:18" x14ac:dyDescent="0.25">
      <c r="A516" s="102">
        <v>513</v>
      </c>
      <c r="B516" s="102" t="str">
        <f>'Участки тепловых сетей'!B516</f>
        <v xml:space="preserve">Блочно-модульная котельная EMS-5600M (п. Сатис) </v>
      </c>
      <c r="C516" s="102" t="str">
        <f>'Участки тепловых сетей'!C516</f>
        <v>ГрОт-Ленина, 14</v>
      </c>
      <c r="D516" s="102" t="str">
        <f>'Участки тепловых сетей'!D516</f>
        <v xml:space="preserve">УТ19 </v>
      </c>
      <c r="E516" s="102">
        <f>IF('Участки тепловых сетей'!F516="Подземная канальная или подвальная",2,IF('Участки тепловых сетей'!F516="Подземная бесканальная",2,IF('Участки тепловых сетей'!F516="Надземная",1,0)))</f>
        <v>2</v>
      </c>
      <c r="F516" s="102">
        <f t="shared" si="64"/>
        <v>0.05</v>
      </c>
      <c r="G516" s="102">
        <f ca="1">IF(B516=0,0,(YEAR(TODAY())-'Участки тепловых сетей'!E516)*0.85)</f>
        <v>30.599999999999998</v>
      </c>
      <c r="H516" s="102">
        <f>IF(B516=0,0,'Участки тепловых сетей'!H516/1000)</f>
        <v>2.7E-2</v>
      </c>
      <c r="I516" s="108">
        <f>IF(B516=0,0,'Участки тепловых сетей'!G516/1000)</f>
        <v>5.0999999999999997E-2</v>
      </c>
      <c r="J516" s="102">
        <f t="shared" si="65"/>
        <v>2.7E-2</v>
      </c>
      <c r="K516" s="109">
        <f t="shared" ca="1" si="66"/>
        <v>2.3090884111498902</v>
      </c>
      <c r="L516" s="109">
        <f t="shared" ca="1" si="67"/>
        <v>5.8369511537059871E-3</v>
      </c>
      <c r="M516" s="109">
        <f t="shared" ca="1" si="68"/>
        <v>0.21618337606318472</v>
      </c>
      <c r="N516" s="108">
        <f t="shared" si="69"/>
        <v>4.6155288755319894</v>
      </c>
      <c r="O516" s="111">
        <f t="shared" si="70"/>
        <v>0.21665989466586086</v>
      </c>
      <c r="P516" s="111">
        <f>_xlfn.MAXIFS($R$4:$R$13,$B$4:$B$13,B516)</f>
        <v>0</v>
      </c>
      <c r="Q516" s="112">
        <f t="shared" ca="1" si="71"/>
        <v>0.99418005074983506</v>
      </c>
      <c r="R516" s="112">
        <f ca="1">IF(B515=0,0,IF(B516=B515,R515+L516/O516,L516/O516+1))</f>
        <v>345.13461134110588</v>
      </c>
    </row>
    <row r="517" spans="1:18" x14ac:dyDescent="0.25">
      <c r="A517" s="102">
        <v>514</v>
      </c>
      <c r="B517" s="102" t="str">
        <f>'Участки тепловых сетей'!B517</f>
        <v xml:space="preserve">Блочно-модульная котельная EMS-5600M (п. Сатис) </v>
      </c>
      <c r="C517" s="102" t="str">
        <f>'Участки тепловых сетей'!C517</f>
        <v>УТ19</v>
      </c>
      <c r="D517" s="102" t="str">
        <f>'Участки тепловых сетей'!D517</f>
        <v xml:space="preserve">ГрОт-Ленина, 14 </v>
      </c>
      <c r="E517" s="102">
        <f>IF('Участки тепловых сетей'!F517="Подземная канальная или подвальная",2,IF('Участки тепловых сетей'!F517="Подземная бесканальная",2,IF('Участки тепловых сетей'!F517="Надземная",1,0)))</f>
        <v>2</v>
      </c>
      <c r="F517" s="102">
        <f t="shared" si="64"/>
        <v>0.05</v>
      </c>
      <c r="G517" s="102">
        <f ca="1">IF(B517=0,0,(YEAR(TODAY())-'Участки тепловых сетей'!E517)*0.85)</f>
        <v>30.599999999999998</v>
      </c>
      <c r="H517" s="102">
        <f>IF(B517=0,0,'Участки тепловых сетей'!H517/1000)</f>
        <v>6.0000000000000001E-3</v>
      </c>
      <c r="I517" s="108">
        <f>IF(B517=0,0,'Участки тепловых сетей'!G517/1000)</f>
        <v>5.0999999999999997E-2</v>
      </c>
      <c r="J517" s="102">
        <f t="shared" si="65"/>
        <v>6.0000000000000001E-3</v>
      </c>
      <c r="K517" s="109">
        <f t="shared" ca="1" si="66"/>
        <v>2.3090884111498902</v>
      </c>
      <c r="L517" s="109">
        <f t="shared" ca="1" si="67"/>
        <v>1.2971002563791083E-3</v>
      </c>
      <c r="M517" s="109">
        <f t="shared" ca="1" si="68"/>
        <v>0.21618337606318472</v>
      </c>
      <c r="N517" s="108">
        <f t="shared" si="69"/>
        <v>4.6187600048824837</v>
      </c>
      <c r="O517" s="111">
        <f t="shared" si="70"/>
        <v>0.21650832668138237</v>
      </c>
      <c r="P517" s="111">
        <f>_xlfn.MAXIFS($R$4:$R$13,$B$4:$B$13,B517)</f>
        <v>0</v>
      </c>
      <c r="Q517" s="112">
        <f t="shared" ca="1" si="71"/>
        <v>0.99870374061455447</v>
      </c>
      <c r="R517" s="112">
        <f ca="1">IF(B516=0,0,IF(B517=B516,R516+L517/O517,L517/O517+1))</f>
        <v>345.14060233589237</v>
      </c>
    </row>
    <row r="518" spans="1:18" x14ac:dyDescent="0.25">
      <c r="A518" s="102">
        <v>515</v>
      </c>
      <c r="B518" s="102" t="str">
        <f>'Участки тепловых сетей'!B518</f>
        <v xml:space="preserve">Блочно-модульная котельная EMS-5600M (п. Сатис) </v>
      </c>
      <c r="C518" s="102" t="str">
        <f>'Участки тепловых сетей'!C518</f>
        <v>УТ19</v>
      </c>
      <c r="D518" s="102" t="str">
        <f>'Участки тепловых сетей'!D518</f>
        <v xml:space="preserve">ГрОт-Ленина, 14 </v>
      </c>
      <c r="E518" s="102">
        <f>IF('Участки тепловых сетей'!F518="Подземная канальная или подвальная",2,IF('Участки тепловых сетей'!F518="Подземная бесканальная",2,IF('Участки тепловых сетей'!F518="Надземная",1,0)))</f>
        <v>2</v>
      </c>
      <c r="F518" s="102">
        <f t="shared" si="64"/>
        <v>0.05</v>
      </c>
      <c r="G518" s="102">
        <f ca="1">IF(B518=0,0,(YEAR(TODAY())-'Участки тепловых сетей'!E518)*0.85)</f>
        <v>30.599999999999998</v>
      </c>
      <c r="H518" s="102">
        <f>IF(B518=0,0,'Участки тепловых сетей'!H518/1000)</f>
        <v>2.2499999999999999E-2</v>
      </c>
      <c r="I518" s="108">
        <f>IF(B518=0,0,'Участки тепловых сетей'!G518/1000)</f>
        <v>5.0999999999999997E-2</v>
      </c>
      <c r="J518" s="102">
        <f t="shared" si="65"/>
        <v>2.2499999999999999E-2</v>
      </c>
      <c r="K518" s="109">
        <f t="shared" ca="1" si="66"/>
        <v>2.3090884111498902</v>
      </c>
      <c r="L518" s="109">
        <f t="shared" ca="1" si="67"/>
        <v>4.8641259614216562E-3</v>
      </c>
      <c r="M518" s="109">
        <f t="shared" ca="1" si="68"/>
        <v>0.21618337606318472</v>
      </c>
      <c r="N518" s="108">
        <f t="shared" si="69"/>
        <v>4.616221260392809</v>
      </c>
      <c r="O518" s="111">
        <f t="shared" si="70"/>
        <v>0.21662739794992122</v>
      </c>
      <c r="P518" s="111">
        <f>_xlfn.MAXIFS($R$4:$R$13,$B$4:$B$13,B518)</f>
        <v>0</v>
      </c>
      <c r="Q518" s="112">
        <f t="shared" ca="1" si="71"/>
        <v>0.99514768474192006</v>
      </c>
      <c r="R518" s="112">
        <f ca="1">IF(B517=0,0,IF(B518=B517,R517+L518/O518,L518/O518+1))</f>
        <v>345.16305621756874</v>
      </c>
    </row>
    <row r="519" spans="1:18" x14ac:dyDescent="0.25">
      <c r="A519" s="102">
        <v>516</v>
      </c>
      <c r="B519" s="102" t="str">
        <f>'Участки тепловых сетей'!B519</f>
        <v xml:space="preserve">Блочно-модульная котельная EMS-5600M (п. Сатис) </v>
      </c>
      <c r="C519" s="102" t="str">
        <f>'Участки тепловых сетей'!C519</f>
        <v>ГрОт-Ленина, 16</v>
      </c>
      <c r="D519" s="102" t="str">
        <f>'Участки тепловых сетей'!D519</f>
        <v xml:space="preserve">ул. Ленина, 16 </v>
      </c>
      <c r="E519" s="102">
        <f>IF('Участки тепловых сетей'!F519="Подземная канальная или подвальная",2,IF('Участки тепловых сетей'!F519="Подземная бесканальная",2,IF('Участки тепловых сетей'!F519="Надземная",1,0)))</f>
        <v>2</v>
      </c>
      <c r="F519" s="102">
        <f t="shared" si="64"/>
        <v>0.05</v>
      </c>
      <c r="G519" s="102">
        <f ca="1">IF(B519=0,0,(YEAR(TODAY())-'Участки тепловых сетей'!E519)*0.85)</f>
        <v>30.599999999999998</v>
      </c>
      <c r="H519" s="102">
        <f>IF(B519=0,0,'Участки тепловых сетей'!H519/1000)</f>
        <v>5.0000000000000001E-3</v>
      </c>
      <c r="I519" s="108">
        <f>IF(B519=0,0,'Участки тепловых сетей'!G519/1000)</f>
        <v>5.0999999999999997E-2</v>
      </c>
      <c r="J519" s="102">
        <f t="shared" si="65"/>
        <v>5.0000000000000001E-3</v>
      </c>
      <c r="K519" s="109">
        <f t="shared" ca="1" si="66"/>
        <v>2.3090884111498902</v>
      </c>
      <c r="L519" s="109">
        <f t="shared" ca="1" si="67"/>
        <v>1.0809168803159236E-3</v>
      </c>
      <c r="M519" s="109">
        <f t="shared" ca="1" si="68"/>
        <v>0.21618337606318472</v>
      </c>
      <c r="N519" s="108">
        <f t="shared" si="69"/>
        <v>4.6189138681848885</v>
      </c>
      <c r="O519" s="111">
        <f t="shared" si="70"/>
        <v>0.21650111444770753</v>
      </c>
      <c r="P519" s="111">
        <f>_xlfn.MAXIFS($R$4:$R$13,$B$4:$B$13,B519)</f>
        <v>0</v>
      </c>
      <c r="Q519" s="112">
        <f t="shared" ca="1" si="71"/>
        <v>0.99891966709990487</v>
      </c>
      <c r="R519" s="112">
        <f ca="1">IF(B518=0,0,IF(B519=B518,R518+L519/O519,L519/O519+1))</f>
        <v>345.16804887953759</v>
      </c>
    </row>
    <row r="520" spans="1:18" x14ac:dyDescent="0.25">
      <c r="A520" s="102">
        <v>517</v>
      </c>
      <c r="B520" s="102" t="str">
        <f>'Участки тепловых сетей'!B520</f>
        <v xml:space="preserve">Блочно-модульная котельная EMS-5600M (п. Сатис) </v>
      </c>
      <c r="C520" s="102" t="str">
        <f>'Участки тепловых сетей'!C520</f>
        <v>ГрОт-Ленина, 16</v>
      </c>
      <c r="D520" s="102" t="str">
        <f>'Участки тепловых сетей'!D520</f>
        <v xml:space="preserve">ГрОт-Ленина, 16 </v>
      </c>
      <c r="E520" s="102">
        <f>IF('Участки тепловых сетей'!F520="Подземная канальная или подвальная",2,IF('Участки тепловых сетей'!F520="Подземная бесканальная",2,IF('Участки тепловых сетей'!F520="Надземная",1,0)))</f>
        <v>2</v>
      </c>
      <c r="F520" s="102">
        <f t="shared" si="64"/>
        <v>0.05</v>
      </c>
      <c r="G520" s="102">
        <f ca="1">IF(B520=0,0,(YEAR(TODAY())-'Участки тепловых сетей'!E520)*0.85)</f>
        <v>30.599999999999998</v>
      </c>
      <c r="H520" s="102">
        <f>IF(B520=0,0,'Участки тепловых сетей'!H520/1000)</f>
        <v>1.4999999999999999E-2</v>
      </c>
      <c r="I520" s="108">
        <f>IF(B520=0,0,'Участки тепловых сетей'!G520/1000)</f>
        <v>5.0999999999999997E-2</v>
      </c>
      <c r="J520" s="102">
        <f t="shared" si="65"/>
        <v>1.4999999999999999E-2</v>
      </c>
      <c r="K520" s="109">
        <f t="shared" ca="1" si="66"/>
        <v>2.3090884111498902</v>
      </c>
      <c r="L520" s="109">
        <f t="shared" ca="1" si="67"/>
        <v>3.2427506409477705E-3</v>
      </c>
      <c r="M520" s="109">
        <f t="shared" ca="1" si="68"/>
        <v>0.21618337606318472</v>
      </c>
      <c r="N520" s="108">
        <f t="shared" si="69"/>
        <v>4.6173752351608437</v>
      </c>
      <c r="O520" s="111">
        <f t="shared" si="70"/>
        <v>0.21657325841423966</v>
      </c>
      <c r="P520" s="111">
        <f>_xlfn.MAXIFS($R$4:$R$13,$B$4:$B$13,B520)</f>
        <v>0</v>
      </c>
      <c r="Q520" s="112">
        <f t="shared" ca="1" si="71"/>
        <v>0.99676250139636235</v>
      </c>
      <c r="R520" s="112">
        <f ca="1">IF(B519=0,0,IF(B520=B519,R519+L520/O520,L520/O520+1))</f>
        <v>345.18302187604093</v>
      </c>
    </row>
    <row r="521" spans="1:18" x14ac:dyDescent="0.25">
      <c r="A521" s="102">
        <v>518</v>
      </c>
      <c r="B521" s="102" t="str">
        <f>'Участки тепловых сетей'!B521</f>
        <v xml:space="preserve">Блочно-модульная котельная EMS-5600M (п. Сатис) </v>
      </c>
      <c r="C521" s="102" t="str">
        <f>'Участки тепловых сетей'!C521</f>
        <v>ГрОт-Октябрьская, 2</v>
      </c>
      <c r="D521" s="102" t="str">
        <f>'Участки тепловых сетей'!D521</f>
        <v xml:space="preserve">ул. Октябрьская, 2 </v>
      </c>
      <c r="E521" s="102">
        <f>IF('Участки тепловых сетей'!F521="Подземная канальная или подвальная",2,IF('Участки тепловых сетей'!F521="Подземная бесканальная",2,IF('Участки тепловых сетей'!F521="Надземная",1,0)))</f>
        <v>2</v>
      </c>
      <c r="F521" s="102">
        <f t="shared" si="64"/>
        <v>0.05</v>
      </c>
      <c r="G521" s="102">
        <f ca="1">IF(B521=0,0,(YEAR(TODAY())-'Участки тепловых сетей'!E521)*0.85)</f>
        <v>34</v>
      </c>
      <c r="H521" s="102">
        <f>IF(B521=0,0,'Участки тепловых сетей'!H521/1000)</f>
        <v>5.0000000000000001E-3</v>
      </c>
      <c r="I521" s="108">
        <f>IF(B521=0,0,'Участки тепловых сетей'!G521/1000)</f>
        <v>5.0999999999999997E-2</v>
      </c>
      <c r="J521" s="102">
        <f t="shared" si="65"/>
        <v>5.0000000000000001E-3</v>
      </c>
      <c r="K521" s="109">
        <f t="shared" ca="1" si="66"/>
        <v>2.7369736958636</v>
      </c>
      <c r="L521" s="109">
        <f t="shared" ca="1" si="67"/>
        <v>2.0946183674078718E-3</v>
      </c>
      <c r="M521" s="109">
        <f t="shared" ca="1" si="68"/>
        <v>0.41892367348157439</v>
      </c>
      <c r="N521" s="108">
        <f t="shared" si="69"/>
        <v>4.6189138681848885</v>
      </c>
      <c r="O521" s="111">
        <f t="shared" si="70"/>
        <v>0.21650111444770753</v>
      </c>
      <c r="P521" s="111">
        <f>_xlfn.MAXIFS($R$4:$R$13,$B$4:$B$13,B521)</f>
        <v>0</v>
      </c>
      <c r="Q521" s="112">
        <f t="shared" ca="1" si="71"/>
        <v>0.99790757381478257</v>
      </c>
      <c r="R521" s="112">
        <f ca="1">IF(B520=0,0,IF(B521=B520,R520+L521/O521,L521/O521+1))</f>
        <v>345.1926967378667</v>
      </c>
    </row>
    <row r="522" spans="1:18" x14ac:dyDescent="0.25">
      <c r="A522" s="102">
        <v>519</v>
      </c>
      <c r="B522" s="102" t="str">
        <f>'Участки тепловых сетей'!B522</f>
        <v xml:space="preserve">Блочно-модульная котельная EMS-5600M (п. Сатис) </v>
      </c>
      <c r="C522" s="102" t="str">
        <f>'Участки тепловых сетей'!C522</f>
        <v>ГрОт-Октябрьская, 2</v>
      </c>
      <c r="D522" s="102" t="str">
        <f>'Участки тепловых сетей'!D522</f>
        <v xml:space="preserve">ГрОт-Октябрьская, 2 </v>
      </c>
      <c r="E522" s="102">
        <f>IF('Участки тепловых сетей'!F522="Подземная канальная или подвальная",2,IF('Участки тепловых сетей'!F522="Подземная бесканальная",2,IF('Участки тепловых сетей'!F522="Надземная",1,0)))</f>
        <v>2</v>
      </c>
      <c r="F522" s="102">
        <f t="shared" si="64"/>
        <v>0.05</v>
      </c>
      <c r="G522" s="102">
        <f ca="1">IF(B522=0,0,(YEAR(TODAY())-'Участки тепловых сетей'!E522)*0.85)</f>
        <v>34</v>
      </c>
      <c r="H522" s="102">
        <f>IF(B522=0,0,'Участки тепловых сетей'!H522/1000)</f>
        <v>1.35E-2</v>
      </c>
      <c r="I522" s="108">
        <f>IF(B522=0,0,'Участки тепловых сетей'!G522/1000)</f>
        <v>5.0999999999999997E-2</v>
      </c>
      <c r="J522" s="102">
        <f t="shared" si="65"/>
        <v>1.35E-2</v>
      </c>
      <c r="K522" s="109">
        <f t="shared" ca="1" si="66"/>
        <v>2.7369736958636</v>
      </c>
      <c r="L522" s="109">
        <f t="shared" ca="1" si="67"/>
        <v>5.6554695920012542E-3</v>
      </c>
      <c r="M522" s="109">
        <f t="shared" ca="1" si="68"/>
        <v>0.41892367348157439</v>
      </c>
      <c r="N522" s="108">
        <f t="shared" si="69"/>
        <v>4.6176060301144499</v>
      </c>
      <c r="O522" s="111">
        <f t="shared" si="70"/>
        <v>0.21656243375427472</v>
      </c>
      <c r="P522" s="111">
        <f>_xlfn.MAXIFS($R$4:$R$13,$B$4:$B$13,B522)</f>
        <v>0</v>
      </c>
      <c r="Q522" s="112">
        <f t="shared" ca="1" si="71"/>
        <v>0.99436049247098823</v>
      </c>
      <c r="R522" s="112">
        <f ca="1">IF(B521=0,0,IF(B522=B521,R521+L522/O522,L522/O522+1))</f>
        <v>345.21881146835784</v>
      </c>
    </row>
    <row r="523" spans="1:18" x14ac:dyDescent="0.25">
      <c r="A523" s="102">
        <v>520</v>
      </c>
      <c r="B523" s="102" t="str">
        <f>'Участки тепловых сетей'!B523</f>
        <v xml:space="preserve">Блочно-модульная котельная EMS-5600M (п. Сатис) </v>
      </c>
      <c r="C523" s="102" t="str">
        <f>'Участки тепловых сетей'!C523</f>
        <v>ГрОт-Октябрьская, 4</v>
      </c>
      <c r="D523" s="102" t="str">
        <f>'Участки тепловых сетей'!D523</f>
        <v xml:space="preserve">ул. Октябрьская, 4 </v>
      </c>
      <c r="E523" s="102">
        <f>IF('Участки тепловых сетей'!F523="Подземная канальная или подвальная",2,IF('Участки тепловых сетей'!F523="Подземная бесканальная",2,IF('Участки тепловых сетей'!F523="Надземная",1,0)))</f>
        <v>2</v>
      </c>
      <c r="F523" s="102">
        <f t="shared" si="64"/>
        <v>0.05</v>
      </c>
      <c r="G523" s="102">
        <f ca="1">IF(B523=0,0,(YEAR(TODAY())-'Участки тепловых сетей'!E523)*0.85)</f>
        <v>34</v>
      </c>
      <c r="H523" s="102">
        <f>IF(B523=0,0,'Участки тепловых сетей'!H523/1000)</f>
        <v>5.0000000000000001E-3</v>
      </c>
      <c r="I523" s="108">
        <f>IF(B523=0,0,'Участки тепловых сетей'!G523/1000)</f>
        <v>5.0999999999999997E-2</v>
      </c>
      <c r="J523" s="102">
        <f t="shared" si="65"/>
        <v>5.0000000000000001E-3</v>
      </c>
      <c r="K523" s="109">
        <f t="shared" ca="1" si="66"/>
        <v>2.7369736958636</v>
      </c>
      <c r="L523" s="109">
        <f t="shared" ca="1" si="67"/>
        <v>2.0946183674078718E-3</v>
      </c>
      <c r="M523" s="109">
        <f t="shared" ca="1" si="68"/>
        <v>0.41892367348157439</v>
      </c>
      <c r="N523" s="108">
        <f t="shared" si="69"/>
        <v>4.6189138681848885</v>
      </c>
      <c r="O523" s="111">
        <f t="shared" si="70"/>
        <v>0.21650111444770753</v>
      </c>
      <c r="P523" s="111">
        <f>_xlfn.MAXIFS($R$4:$R$13,$B$4:$B$13,B523)</f>
        <v>0</v>
      </c>
      <c r="Q523" s="112">
        <f t="shared" ca="1" si="71"/>
        <v>0.99790757381478257</v>
      </c>
      <c r="R523" s="112">
        <f ca="1">IF(B522=0,0,IF(B523=B522,R522+L523/O523,L523/O523+1))</f>
        <v>345.22848633018361</v>
      </c>
    </row>
    <row r="524" spans="1:18" x14ac:dyDescent="0.25">
      <c r="A524" s="102">
        <v>521</v>
      </c>
      <c r="B524" s="102" t="str">
        <f>'Участки тепловых сетей'!B524</f>
        <v xml:space="preserve">Блочно-модульная котельная EMS-5600M (п. Сатис) </v>
      </c>
      <c r="C524" s="102" t="str">
        <f>'Участки тепловых сетей'!C524</f>
        <v>ГрОт-Октябрьская, 6</v>
      </c>
      <c r="D524" s="102" t="str">
        <f>'Участки тепловых сетей'!D524</f>
        <v xml:space="preserve">ул. Октябрьская, 6 </v>
      </c>
      <c r="E524" s="102">
        <f>IF('Участки тепловых сетей'!F524="Подземная канальная или подвальная",2,IF('Участки тепловых сетей'!F524="Подземная бесканальная",2,IF('Участки тепловых сетей'!F524="Надземная",1,0)))</f>
        <v>2</v>
      </c>
      <c r="F524" s="102">
        <f t="shared" si="64"/>
        <v>0.05</v>
      </c>
      <c r="G524" s="102">
        <f ca="1">IF(B524=0,0,(YEAR(TODAY())-'Участки тепловых сетей'!E524)*0.85)</f>
        <v>33.15</v>
      </c>
      <c r="H524" s="102">
        <f>IF(B524=0,0,'Участки тепловых сетей'!H524/1000)</f>
        <v>5.0000000000000001E-3</v>
      </c>
      <c r="I524" s="108">
        <f>IF(B524=0,0,'Участки тепловых сетей'!G524/1000)</f>
        <v>5.0999999999999997E-2</v>
      </c>
      <c r="J524" s="102">
        <f t="shared" si="65"/>
        <v>5.0000000000000001E-3</v>
      </c>
      <c r="K524" s="109">
        <f t="shared" ca="1" si="66"/>
        <v>2.623089494497302</v>
      </c>
      <c r="L524" s="109">
        <f t="shared" ca="1" si="67"/>
        <v>1.7487646378145463E-3</v>
      </c>
      <c r="M524" s="109">
        <f t="shared" ca="1" si="68"/>
        <v>0.34975292756290927</v>
      </c>
      <c r="N524" s="108">
        <f t="shared" si="69"/>
        <v>4.6189138681848885</v>
      </c>
      <c r="O524" s="111">
        <f t="shared" si="70"/>
        <v>0.21650111444770753</v>
      </c>
      <c r="P524" s="111">
        <f>_xlfn.MAXIFS($R$4:$R$13,$B$4:$B$13,B524)</f>
        <v>0</v>
      </c>
      <c r="Q524" s="112">
        <f t="shared" ca="1" si="71"/>
        <v>0.99825276356011539</v>
      </c>
      <c r="R524" s="112">
        <f ca="1">IF(B523=0,0,IF(B524=B523,R523+L524/O524,L524/O524+1))</f>
        <v>345.2365637234214</v>
      </c>
    </row>
    <row r="525" spans="1:18" x14ac:dyDescent="0.25">
      <c r="A525" s="102">
        <v>522</v>
      </c>
      <c r="B525" s="102" t="str">
        <f>'Участки тепловых сетей'!B525</f>
        <v xml:space="preserve">Блочно-модульная котельная EMS-5600M (п. Сатис) </v>
      </c>
      <c r="C525" s="102" t="str">
        <f>'Участки тепловых сетей'!C525</f>
        <v>ГрОт-Советская, 3</v>
      </c>
      <c r="D525" s="102" t="str">
        <f>'Участки тепловых сетей'!D525</f>
        <v xml:space="preserve">ул. Советская, 3 </v>
      </c>
      <c r="E525" s="102">
        <f>IF('Участки тепловых сетей'!F525="Подземная канальная или подвальная",2,IF('Участки тепловых сетей'!F525="Подземная бесканальная",2,IF('Участки тепловых сетей'!F525="Надземная",1,0)))</f>
        <v>2</v>
      </c>
      <c r="F525" s="102">
        <f t="shared" ref="F525:F578" si="72">IF(B525=0,0,0.05)</f>
        <v>0.05</v>
      </c>
      <c r="G525" s="102">
        <f ca="1">IF(B525=0,0,(YEAR(TODAY())-'Участки тепловых сетей'!E525)*0.85)</f>
        <v>34.85</v>
      </c>
      <c r="H525" s="102">
        <f>IF(B525=0,0,'Участки тепловых сетей'!H525/1000)</f>
        <v>5.0000000000000001E-3</v>
      </c>
      <c r="I525" s="108">
        <f>IF(B525=0,0,'Участки тепловых сетей'!G525/1000)</f>
        <v>5.0999999999999997E-2</v>
      </c>
      <c r="J525" s="102">
        <f t="shared" ref="J525:J578" si="73">IF(H525&lt;1,H525,IF(B525=0,0,IF(I525&lt;0.3,1,IF(I525&lt;0.6,1.5,IF(I525=0.6,2,IF(I525&lt;1.4,3,0))))))</f>
        <v>5.0000000000000001E-3</v>
      </c>
      <c r="K525" s="109">
        <f t="shared" ref="K525:K578" ca="1" si="74">IF(B525=0,0,IF(G525&gt;17,0.5*EXP(G525/20),IF(G525&gt;3,1,0.8)))</f>
        <v>2.8558023001364887</v>
      </c>
      <c r="L525" s="109">
        <f t="shared" ref="L525:L578" ca="1" si="75">IF(B525=0,0,M525*H525)</f>
        <v>2.5360696658952458E-3</v>
      </c>
      <c r="M525" s="109">
        <f t="shared" ref="M525:M578" ca="1" si="76">IF(B525=0,0,F525*(0.1*G525)^(K525-1))</f>
        <v>0.50721393317904917</v>
      </c>
      <c r="N525" s="108">
        <f t="shared" ref="N525:N578" si="77">IF(B525=0,0,2.91*(1+((20.89+((-1.88)*J525))*I525^(1.2))))</f>
        <v>4.6189138681848885</v>
      </c>
      <c r="O525" s="111">
        <f t="shared" ref="O525:O578" si="78">IF(B525=0,0,1/N525)</f>
        <v>0.21650111444770753</v>
      </c>
      <c r="P525" s="111">
        <f>_xlfn.MAXIFS($R$4:$R$13,$B$4:$B$13,B525)</f>
        <v>0</v>
      </c>
      <c r="Q525" s="112">
        <f t="shared" ref="Q525:Q578" ca="1" si="79">IF(B525=0,0,EXP(-L525))</f>
        <v>0.99746714344198417</v>
      </c>
      <c r="R525" s="112">
        <f ca="1">IF(B524=0,0,IF(B525=B524,R524+L525/O525,L525/O525+1))</f>
        <v>345.24827761077188</v>
      </c>
    </row>
    <row r="526" spans="1:18" x14ac:dyDescent="0.25">
      <c r="A526" s="102">
        <v>523</v>
      </c>
      <c r="B526" s="102" t="str">
        <f>'Участки тепловых сетей'!B526</f>
        <v xml:space="preserve">Блочно-модульная котельная EMS-5600M (п. Сатис) </v>
      </c>
      <c r="C526" s="102" t="str">
        <f>'Участки тепловых сетей'!C526</f>
        <v>ГрОт-Советская, 3</v>
      </c>
      <c r="D526" s="102" t="str">
        <f>'Участки тепловых сетей'!D526</f>
        <v xml:space="preserve">ГрОт-Советская, 3 </v>
      </c>
      <c r="E526" s="102">
        <f>IF('Участки тепловых сетей'!F526="Подземная канальная или подвальная",2,IF('Участки тепловых сетей'!F526="Подземная бесканальная",2,IF('Участки тепловых сетей'!F526="Надземная",1,0)))</f>
        <v>2</v>
      </c>
      <c r="F526" s="102">
        <f t="shared" si="72"/>
        <v>0.05</v>
      </c>
      <c r="G526" s="102">
        <f ca="1">IF(B526=0,0,(YEAR(TODAY())-'Участки тепловых сетей'!E526)*0.85)</f>
        <v>34.85</v>
      </c>
      <c r="H526" s="102">
        <f>IF(B526=0,0,'Участки тепловых сетей'!H526/1000)</f>
        <v>1.35E-2</v>
      </c>
      <c r="I526" s="108">
        <f>IF(B526=0,0,'Участки тепловых сетей'!G526/1000)</f>
        <v>5.0999999999999997E-2</v>
      </c>
      <c r="J526" s="102">
        <f t="shared" si="73"/>
        <v>1.35E-2</v>
      </c>
      <c r="K526" s="109">
        <f t="shared" ca="1" si="74"/>
        <v>2.8558023001364887</v>
      </c>
      <c r="L526" s="109">
        <f t="shared" ca="1" si="75"/>
        <v>6.8473880979171634E-3</v>
      </c>
      <c r="M526" s="109">
        <f t="shared" ca="1" si="76"/>
        <v>0.50721393317904917</v>
      </c>
      <c r="N526" s="108">
        <f t="shared" si="77"/>
        <v>4.6176060301144499</v>
      </c>
      <c r="O526" s="111">
        <f t="shared" si="78"/>
        <v>0.21656243375427472</v>
      </c>
      <c r="P526" s="111">
        <f>_xlfn.MAXIFS($R$4:$R$13,$B$4:$B$13,B526)</f>
        <v>0</v>
      </c>
      <c r="Q526" s="112">
        <f t="shared" ca="1" si="79"/>
        <v>0.99317600184683874</v>
      </c>
      <c r="R526" s="112">
        <f ca="1">IF(B525=0,0,IF(B526=B525,R525+L526/O526,L526/O526+1))</f>
        <v>345.27989615134334</v>
      </c>
    </row>
    <row r="527" spans="1:18" x14ac:dyDescent="0.25">
      <c r="A527" s="102">
        <v>524</v>
      </c>
      <c r="B527" s="102" t="str">
        <f>'Участки тепловых сетей'!B527</f>
        <v xml:space="preserve">Блочно-модульная котельная EMS-5600M (п. Сатис) </v>
      </c>
      <c r="C527" s="102" t="str">
        <f>'Участки тепловых сетей'!C527</f>
        <v>ТК5</v>
      </c>
      <c r="D527" s="102" t="str">
        <f>'Участки тепловых сетей'!D527</f>
        <v xml:space="preserve">ул. Мира, 24 </v>
      </c>
      <c r="E527" s="102">
        <f>IF('Участки тепловых сетей'!F527="Подземная канальная или подвальная",2,IF('Участки тепловых сетей'!F527="Подземная бесканальная",2,IF('Участки тепловых сетей'!F527="Надземная",1,0)))</f>
        <v>2</v>
      </c>
      <c r="F527" s="102">
        <f t="shared" si="72"/>
        <v>0.05</v>
      </c>
      <c r="G527" s="102">
        <f ca="1">IF(B527=0,0,(YEAR(TODAY())-'Участки тепловых сетей'!E527)*0.85)</f>
        <v>31.45</v>
      </c>
      <c r="H527" s="102">
        <f>IF(B527=0,0,'Участки тепловых сетей'!H527/1000)</f>
        <v>0.04</v>
      </c>
      <c r="I527" s="108">
        <f>IF(B527=0,0,'Участки тепловых сетей'!G527/1000)</f>
        <v>0.04</v>
      </c>
      <c r="J527" s="102">
        <f t="shared" si="73"/>
        <v>0.04</v>
      </c>
      <c r="K527" s="109">
        <f t="shared" ca="1" si="74"/>
        <v>2.4093399237801809</v>
      </c>
      <c r="L527" s="109">
        <f t="shared" ca="1" si="75"/>
        <v>1.0054179725937383E-2</v>
      </c>
      <c r="M527" s="109">
        <f t="shared" ca="1" si="76"/>
        <v>0.25135449314843455</v>
      </c>
      <c r="N527" s="108">
        <f t="shared" si="77"/>
        <v>4.1827327539554506</v>
      </c>
      <c r="O527" s="111">
        <f t="shared" si="78"/>
        <v>0.23907814790565765</v>
      </c>
      <c r="P527" s="111">
        <f>_xlfn.MAXIFS($R$4:$R$13,$B$4:$B$13,B527)</f>
        <v>0</v>
      </c>
      <c r="Q527" s="112">
        <f t="shared" ca="1" si="79"/>
        <v>0.98999619457360222</v>
      </c>
      <c r="R527" s="112">
        <f ca="1">IF(B526=0,0,IF(B527=B526,R526+L527/O527,L527/O527+1))</f>
        <v>345.32195009819719</v>
      </c>
    </row>
    <row r="528" spans="1:18" x14ac:dyDescent="0.25">
      <c r="A528" s="102">
        <v>525</v>
      </c>
      <c r="B528" s="102" t="str">
        <f>'Участки тепловых сетей'!B528</f>
        <v xml:space="preserve">Блочно-модульная котельная EMS-5600M (п. Сатис) </v>
      </c>
      <c r="C528" s="102" t="str">
        <f>'Участки тепловых сетей'!C528</f>
        <v>ТК11</v>
      </c>
      <c r="D528" s="102" t="str">
        <f>'Участки тепловых сетей'!D528</f>
        <v xml:space="preserve">ул. Мира, 17 </v>
      </c>
      <c r="E528" s="102">
        <f>IF('Участки тепловых сетей'!F528="Подземная канальная или подвальная",2,IF('Участки тепловых сетей'!F528="Подземная бесканальная",2,IF('Участки тепловых сетей'!F528="Надземная",1,0)))</f>
        <v>2</v>
      </c>
      <c r="F528" s="102">
        <f t="shared" si="72"/>
        <v>0.05</v>
      </c>
      <c r="G528" s="102">
        <f ca="1">IF(B528=0,0,(YEAR(TODAY())-'Участки тепловых сетей'!E528)*0.85)</f>
        <v>29.75</v>
      </c>
      <c r="H528" s="102">
        <f>IF(B528=0,0,'Участки тепловых сетей'!H528/1000)</f>
        <v>0.02</v>
      </c>
      <c r="I528" s="108">
        <f>IF(B528=0,0,'Участки тепловых сетей'!G528/1000)</f>
        <v>0.04</v>
      </c>
      <c r="J528" s="102">
        <f t="shared" si="73"/>
        <v>0.02</v>
      </c>
      <c r="K528" s="109">
        <f t="shared" ca="1" si="74"/>
        <v>2.2130083172909671</v>
      </c>
      <c r="L528" s="109">
        <f t="shared" ca="1" si="75"/>
        <v>3.7526981471960597E-3</v>
      </c>
      <c r="M528" s="109">
        <f t="shared" ca="1" si="76"/>
        <v>0.18763490735980298</v>
      </c>
      <c r="N528" s="108">
        <f t="shared" si="77"/>
        <v>4.1850318272854246</v>
      </c>
      <c r="O528" s="111">
        <f t="shared" si="78"/>
        <v>0.23894680883434025</v>
      </c>
      <c r="P528" s="111">
        <f>_xlfn.MAXIFS($R$4:$R$13,$B$4:$B$13,B528)</f>
        <v>0</v>
      </c>
      <c r="Q528" s="112">
        <f t="shared" ca="1" si="79"/>
        <v>0.99625433442470568</v>
      </c>
      <c r="R528" s="112">
        <f ca="1">IF(B527=0,0,IF(B528=B527,R527+L528/O528,L528/O528+1))</f>
        <v>345.33765525938139</v>
      </c>
    </row>
    <row r="529" spans="1:18" x14ac:dyDescent="0.25">
      <c r="A529" s="102">
        <v>526</v>
      </c>
      <c r="B529" s="102" t="str">
        <f>'Участки тепловых сетей'!B529</f>
        <v xml:space="preserve">Блочно-модульная котельная EMS-5600M (п. Сатис) </v>
      </c>
      <c r="C529" s="102" t="str">
        <f>'Участки тепловых сетей'!C529</f>
        <v>ТК11</v>
      </c>
      <c r="D529" s="102" t="str">
        <f>'Участки тепловых сетей'!D529</f>
        <v xml:space="preserve">ул. Мира, 8 </v>
      </c>
      <c r="E529" s="102">
        <f>IF('Участки тепловых сетей'!F529="Подземная канальная или подвальная",2,IF('Участки тепловых сетей'!F529="Подземная бесканальная",2,IF('Участки тепловых сетей'!F529="Надземная",1,0)))</f>
        <v>2</v>
      </c>
      <c r="F529" s="102">
        <f t="shared" si="72"/>
        <v>0.05</v>
      </c>
      <c r="G529" s="102">
        <f ca="1">IF(B529=0,0,(YEAR(TODAY())-'Участки тепловых сетей'!E529)*0.85)</f>
        <v>29.75</v>
      </c>
      <c r="H529" s="102">
        <f>IF(B529=0,0,'Участки тепловых сетей'!H529/1000)</f>
        <v>0.03</v>
      </c>
      <c r="I529" s="108">
        <f>IF(B529=0,0,'Участки тепловых сетей'!G529/1000)</f>
        <v>0.04</v>
      </c>
      <c r="J529" s="102">
        <f t="shared" si="73"/>
        <v>0.03</v>
      </c>
      <c r="K529" s="109">
        <f t="shared" ca="1" si="74"/>
        <v>2.2130083172909671</v>
      </c>
      <c r="L529" s="109">
        <f t="shared" ca="1" si="75"/>
        <v>5.6290472207940895E-3</v>
      </c>
      <c r="M529" s="109">
        <f t="shared" ca="1" si="76"/>
        <v>0.18763490735980298</v>
      </c>
      <c r="N529" s="108">
        <f t="shared" si="77"/>
        <v>4.1838822906204376</v>
      </c>
      <c r="O529" s="111">
        <f t="shared" si="78"/>
        <v>0.2390124603270585</v>
      </c>
      <c r="P529" s="111">
        <f>_xlfn.MAXIFS($R$4:$R$13,$B$4:$B$13,B529)</f>
        <v>0</v>
      </c>
      <c r="Q529" s="112">
        <f t="shared" ca="1" si="79"/>
        <v>0.99438676618013944</v>
      </c>
      <c r="R529" s="112">
        <f ca="1">IF(B528=0,0,IF(B529=B528,R528+L529/O529,L529/O529+1))</f>
        <v>345.36120653036153</v>
      </c>
    </row>
    <row r="530" spans="1:18" x14ac:dyDescent="0.25">
      <c r="A530" s="102">
        <v>527</v>
      </c>
      <c r="B530" s="102" t="str">
        <f>'Участки тепловых сетей'!B530</f>
        <v xml:space="preserve">Блочно-модульная котельная EMS-5600M (п. Сатис) </v>
      </c>
      <c r="C530" s="102" t="str">
        <f>'Участки тепловых сетей'!C530</f>
        <v>ТК14</v>
      </c>
      <c r="D530" s="102" t="str">
        <f>'Участки тепловых сетей'!D530</f>
        <v xml:space="preserve">ул. Октябрьская, 11 </v>
      </c>
      <c r="E530" s="102">
        <f>IF('Участки тепловых сетей'!F530="Подземная канальная или подвальная",2,IF('Участки тепловых сетей'!F530="Подземная бесканальная",2,IF('Участки тепловых сетей'!F530="Надземная",1,0)))</f>
        <v>2</v>
      </c>
      <c r="F530" s="102">
        <f t="shared" si="72"/>
        <v>0.05</v>
      </c>
      <c r="G530" s="102">
        <f ca="1">IF(B530=0,0,(YEAR(TODAY())-'Участки тепловых сетей'!E530)*0.85)</f>
        <v>31.45</v>
      </c>
      <c r="H530" s="102">
        <f>IF(B530=0,0,'Участки тепловых сетей'!H530/1000)</f>
        <v>5.6000000000000001E-2</v>
      </c>
      <c r="I530" s="108">
        <f>IF(B530=0,0,'Участки тепловых сетей'!G530/1000)</f>
        <v>0.04</v>
      </c>
      <c r="J530" s="102">
        <f t="shared" si="73"/>
        <v>5.6000000000000001E-2</v>
      </c>
      <c r="K530" s="109">
        <f t="shared" ca="1" si="74"/>
        <v>2.4093399237801809</v>
      </c>
      <c r="L530" s="109">
        <f t="shared" ca="1" si="75"/>
        <v>1.4075851616312335E-2</v>
      </c>
      <c r="M530" s="109">
        <f t="shared" ca="1" si="76"/>
        <v>0.25135449314843455</v>
      </c>
      <c r="N530" s="108">
        <f t="shared" si="77"/>
        <v>4.1808934952914729</v>
      </c>
      <c r="O530" s="111">
        <f t="shared" si="78"/>
        <v>0.23918332316434301</v>
      </c>
      <c r="P530" s="111">
        <f>_xlfn.MAXIFS($R$4:$R$13,$B$4:$B$13,B530)</f>
        <v>0</v>
      </c>
      <c r="Q530" s="112">
        <f t="shared" ca="1" si="79"/>
        <v>0.98602275000695638</v>
      </c>
      <c r="R530" s="112">
        <f ca="1">IF(B529=0,0,IF(B530=B529,R529+L530/O530,L530/O530+1))</f>
        <v>345.42005616682485</v>
      </c>
    </row>
    <row r="531" spans="1:18" x14ac:dyDescent="0.25">
      <c r="A531" s="102">
        <v>528</v>
      </c>
      <c r="B531" s="102" t="str">
        <f>'Участки тепловых сетей'!B531</f>
        <v xml:space="preserve">Блочно-модульная котельная EMS-5600M (п. Сатис) </v>
      </c>
      <c r="C531" s="102" t="str">
        <f>'Участки тепловых сетей'!C531</f>
        <v>ГрОт-Октябрьская, 4</v>
      </c>
      <c r="D531" s="102" t="str">
        <f>'Участки тепловых сетей'!D531</f>
        <v xml:space="preserve">ГрОт-Октябрьская, 6 </v>
      </c>
      <c r="E531" s="102">
        <f>IF('Участки тепловых сетей'!F531="Подземная канальная или подвальная",2,IF('Участки тепловых сетей'!F531="Подземная бесканальная",2,IF('Участки тепловых сетей'!F531="Надземная",1,0)))</f>
        <v>2</v>
      </c>
      <c r="F531" s="102">
        <f t="shared" si="72"/>
        <v>0.05</v>
      </c>
      <c r="G531" s="102">
        <f ca="1">IF(B531=0,0,(YEAR(TODAY())-'Участки тепловых сетей'!E531)*0.85)</f>
        <v>34</v>
      </c>
      <c r="H531" s="102">
        <f>IF(B531=0,0,'Участки тепловых сетей'!H531/1000)</f>
        <v>1.4E-2</v>
      </c>
      <c r="I531" s="108">
        <f>IF(B531=0,0,'Участки тепловых сетей'!G531/1000)</f>
        <v>0.04</v>
      </c>
      <c r="J531" s="102">
        <f t="shared" si="73"/>
        <v>1.4E-2</v>
      </c>
      <c r="K531" s="109">
        <f t="shared" ca="1" si="74"/>
        <v>2.7369736958636</v>
      </c>
      <c r="L531" s="109">
        <f t="shared" ca="1" si="75"/>
        <v>5.8649314287420413E-3</v>
      </c>
      <c r="M531" s="109">
        <f t="shared" ca="1" si="76"/>
        <v>0.41892367348157439</v>
      </c>
      <c r="N531" s="108">
        <f t="shared" si="77"/>
        <v>4.1857215492844162</v>
      </c>
      <c r="O531" s="111">
        <f t="shared" si="78"/>
        <v>0.23890743524756403</v>
      </c>
      <c r="P531" s="111">
        <f>_xlfn.MAXIFS($R$4:$R$13,$B$4:$B$13,B531)</f>
        <v>0</v>
      </c>
      <c r="Q531" s="112">
        <f t="shared" ca="1" si="79"/>
        <v>0.99415223370774575</v>
      </c>
      <c r="R531" s="112">
        <f ca="1">IF(B530=0,0,IF(B531=B530,R530+L531/O531,L531/O531+1))</f>
        <v>345.44460513669122</v>
      </c>
    </row>
    <row r="532" spans="1:18" x14ac:dyDescent="0.25">
      <c r="A532" s="102">
        <v>529</v>
      </c>
      <c r="B532" s="102" t="str">
        <f>'Участки тепловых сетей'!B532</f>
        <v xml:space="preserve">Блочно-модульная котельная EMS-5600M (п. Сатис) </v>
      </c>
      <c r="C532" s="102" t="str">
        <f>'Участки тепловых сетей'!C532</f>
        <v>ГрОт-Октябрьская, 6</v>
      </c>
      <c r="D532" s="102" t="str">
        <f>'Участки тепловых сетей'!D532</f>
        <v xml:space="preserve">УТ14 </v>
      </c>
      <c r="E532" s="102">
        <f>IF('Участки тепловых сетей'!F532="Подземная канальная или подвальная",2,IF('Участки тепловых сетей'!F532="Подземная бесканальная",2,IF('Участки тепловых сетей'!F532="Надземная",1,0)))</f>
        <v>2</v>
      </c>
      <c r="F532" s="102">
        <f t="shared" si="72"/>
        <v>0.05</v>
      </c>
      <c r="G532" s="102">
        <f ca="1">IF(B532=0,0,(YEAR(TODAY())-'Участки тепловых сетей'!E532)*0.85)</f>
        <v>33.15</v>
      </c>
      <c r="H532" s="102">
        <f>IF(B532=0,0,'Участки тепловых сетей'!H532/1000)</f>
        <v>0.125</v>
      </c>
      <c r="I532" s="108">
        <f>IF(B532=0,0,'Участки тепловых сетей'!G532/1000)</f>
        <v>0.04</v>
      </c>
      <c r="J532" s="102">
        <f t="shared" si="73"/>
        <v>0.125</v>
      </c>
      <c r="K532" s="109">
        <f t="shared" ca="1" si="74"/>
        <v>2.623089494497302</v>
      </c>
      <c r="L532" s="109">
        <f t="shared" ca="1" si="75"/>
        <v>4.3719115945363658E-2</v>
      </c>
      <c r="M532" s="109">
        <f t="shared" ca="1" si="76"/>
        <v>0.34975292756290927</v>
      </c>
      <c r="N532" s="108">
        <f t="shared" si="77"/>
        <v>4.1729616923030655</v>
      </c>
      <c r="O532" s="111">
        <f t="shared" si="78"/>
        <v>0.23963795350541503</v>
      </c>
      <c r="P532" s="111">
        <f>_xlfn.MAXIFS($R$4:$R$13,$B$4:$B$13,B532)</f>
        <v>0</v>
      </c>
      <c r="Q532" s="112">
        <f t="shared" ca="1" si="79"/>
        <v>0.95722278833410568</v>
      </c>
      <c r="R532" s="112">
        <f ca="1">IF(B531=0,0,IF(B532=B531,R531+L532/O532,L532/O532+1))</f>
        <v>345.62704333275258</v>
      </c>
    </row>
    <row r="533" spans="1:18" x14ac:dyDescent="0.25">
      <c r="A533" s="102">
        <v>530</v>
      </c>
      <c r="B533" s="102" t="str">
        <f>'Участки тепловых сетей'!B533</f>
        <v xml:space="preserve">Блочно-модульная котельная EMS-5600M (п. Сатис) </v>
      </c>
      <c r="C533" s="102" t="str">
        <f>'Участки тепловых сетей'!C533</f>
        <v>УТ14</v>
      </c>
      <c r="D533" s="102" t="str">
        <f>'Участки тепловых сетей'!D533</f>
        <v xml:space="preserve">ул. Октябрьская, 10А </v>
      </c>
      <c r="E533" s="102">
        <f>IF('Участки тепловых сетей'!F533="Подземная канальная или подвальная",2,IF('Участки тепловых сетей'!F533="Подземная бесканальная",2,IF('Участки тепловых сетей'!F533="Надземная",1,0)))</f>
        <v>2</v>
      </c>
      <c r="F533" s="102">
        <f t="shared" si="72"/>
        <v>0.05</v>
      </c>
      <c r="G533" s="102">
        <f ca="1">IF(B533=0,0,(YEAR(TODAY())-'Участки тепловых сетей'!E533)*0.85)</f>
        <v>33.15</v>
      </c>
      <c r="H533" s="102">
        <f>IF(B533=0,0,'Участки тепловых сетей'!H533/1000)</f>
        <v>7.0000000000000001E-3</v>
      </c>
      <c r="I533" s="108">
        <f>IF(B533=0,0,'Участки тепловых сетей'!G533/1000)</f>
        <v>0.04</v>
      </c>
      <c r="J533" s="102">
        <f t="shared" si="73"/>
        <v>7.0000000000000001E-3</v>
      </c>
      <c r="K533" s="109">
        <f t="shared" ca="1" si="74"/>
        <v>2.623089494497302</v>
      </c>
      <c r="L533" s="109">
        <f t="shared" ca="1" si="75"/>
        <v>2.448270492940365E-3</v>
      </c>
      <c r="M533" s="109">
        <f t="shared" ca="1" si="76"/>
        <v>0.34975292756290927</v>
      </c>
      <c r="N533" s="108">
        <f t="shared" si="77"/>
        <v>4.1865262249499064</v>
      </c>
      <c r="O533" s="111">
        <f t="shared" si="78"/>
        <v>0.2388615157933151</v>
      </c>
      <c r="P533" s="111">
        <f>_xlfn.MAXIFS($R$4:$R$13,$B$4:$B$13,B533)</f>
        <v>0</v>
      </c>
      <c r="Q533" s="112">
        <f t="shared" ca="1" si="79"/>
        <v>0.99755472407692536</v>
      </c>
      <c r="R533" s="112">
        <f ca="1">IF(B532=0,0,IF(B533=B532,R532+L533/O533,L533/O533+1))</f>
        <v>345.63729308137704</v>
      </c>
    </row>
    <row r="534" spans="1:18" x14ac:dyDescent="0.25">
      <c r="A534" s="102">
        <v>531</v>
      </c>
      <c r="B534" s="102" t="str">
        <f>'Участки тепловых сетей'!B534</f>
        <v xml:space="preserve">Блочно-модульная котельная EMS-5600M (п. Сатис) </v>
      </c>
      <c r="C534" s="102" t="str">
        <f>'Участки тепловых сетей'!C534</f>
        <v>ГрОт-Советская, 3</v>
      </c>
      <c r="D534" s="102" t="str">
        <f>'Участки тепловых сетей'!D534</f>
        <v xml:space="preserve">ул. Советская, 3А </v>
      </c>
      <c r="E534" s="102">
        <f>IF('Участки тепловых сетей'!F534="Подземная канальная или подвальная",2,IF('Участки тепловых сетей'!F534="Подземная бесканальная",2,IF('Участки тепловых сетей'!F534="Надземная",1,0)))</f>
        <v>2</v>
      </c>
      <c r="F534" s="102">
        <f t="shared" si="72"/>
        <v>0.05</v>
      </c>
      <c r="G534" s="102">
        <f ca="1">IF(B534=0,0,(YEAR(TODAY())-'Участки тепловых сетей'!E534)*0.85)</f>
        <v>38.25</v>
      </c>
      <c r="H534" s="102">
        <f>IF(B534=0,0,'Участки тепловых сетей'!H534/1000)</f>
        <v>2.3E-2</v>
      </c>
      <c r="I534" s="108">
        <f>IF(B534=0,0,'Участки тепловых сетей'!G534/1000)</f>
        <v>0.04</v>
      </c>
      <c r="J534" s="102">
        <f t="shared" si="73"/>
        <v>2.3E-2</v>
      </c>
      <c r="K534" s="109">
        <f t="shared" ca="1" si="74"/>
        <v>3.3849963207636384</v>
      </c>
      <c r="L534" s="109">
        <f t="shared" ca="1" si="75"/>
        <v>2.8201465676112668E-2</v>
      </c>
      <c r="M534" s="109">
        <f t="shared" ca="1" si="76"/>
        <v>1.226150681570116</v>
      </c>
      <c r="N534" s="108">
        <f t="shared" si="77"/>
        <v>4.1846869662859287</v>
      </c>
      <c r="O534" s="111">
        <f t="shared" si="78"/>
        <v>0.23896650049490764</v>
      </c>
      <c r="P534" s="111">
        <f>_xlfn.MAXIFS($R$4:$R$13,$B$4:$B$13,B534)</f>
        <v>0</v>
      </c>
      <c r="Q534" s="112">
        <f t="shared" ca="1" si="79"/>
        <v>0.97219248365401312</v>
      </c>
      <c r="R534" s="112">
        <f ca="1">IF(B533=0,0,IF(B534=B533,R533+L534/O534,L534/O534+1))</f>
        <v>345.75530738722205</v>
      </c>
    </row>
    <row r="535" spans="1:18" x14ac:dyDescent="0.25">
      <c r="A535" s="102">
        <v>532</v>
      </c>
      <c r="B535" s="102" t="str">
        <f>'Участки тепловых сетей'!B535</f>
        <v xml:space="preserve">Блочно-модульная котельная EMS-5600M (п. Сатис) </v>
      </c>
      <c r="C535" s="102" t="str">
        <f>'Участки тепловых сетей'!C535</f>
        <v>ТК33</v>
      </c>
      <c r="D535" s="102" t="str">
        <f>'Участки тепловых сетей'!D535</f>
        <v xml:space="preserve">ул. Гаражная, 1 </v>
      </c>
      <c r="E535" s="102">
        <f>IF('Участки тепловых сетей'!F535="Подземная канальная или подвальная",2,IF('Участки тепловых сетей'!F535="Подземная бесканальная",2,IF('Участки тепловых сетей'!F535="Надземная",1,0)))</f>
        <v>2</v>
      </c>
      <c r="F535" s="102">
        <f t="shared" si="72"/>
        <v>0.05</v>
      </c>
      <c r="G535" s="102">
        <f ca="1">IF(B535=0,0,(YEAR(TODAY())-'Участки тепловых сетей'!E535)*0.85)</f>
        <v>29.75</v>
      </c>
      <c r="H535" s="102">
        <f>IF(B535=0,0,'Участки тепловых сетей'!H535/1000)</f>
        <v>1.2E-2</v>
      </c>
      <c r="I535" s="108">
        <f>IF(B535=0,0,'Участки тепловых сетей'!G535/1000)</f>
        <v>0.04</v>
      </c>
      <c r="J535" s="102">
        <f t="shared" si="73"/>
        <v>1.2E-2</v>
      </c>
      <c r="K535" s="109">
        <f t="shared" ca="1" si="74"/>
        <v>2.2130083172909671</v>
      </c>
      <c r="L535" s="109">
        <f t="shared" ca="1" si="75"/>
        <v>2.251618888317636E-3</v>
      </c>
      <c r="M535" s="109">
        <f t="shared" ca="1" si="76"/>
        <v>0.18763490735980298</v>
      </c>
      <c r="N535" s="108">
        <f t="shared" si="77"/>
        <v>4.1859514566174134</v>
      </c>
      <c r="O535" s="111">
        <f t="shared" si="78"/>
        <v>0.23889431360202174</v>
      </c>
      <c r="P535" s="111">
        <f>_xlfn.MAXIFS($R$4:$R$13,$B$4:$B$13,B535)</f>
        <v>0</v>
      </c>
      <c r="Q535" s="112">
        <f t="shared" ca="1" si="79"/>
        <v>0.99775091410402372</v>
      </c>
      <c r="R535" s="112">
        <f ca="1">IF(B534=0,0,IF(B535=B534,R534+L535/O535,L535/O535+1))</f>
        <v>345.76473255458734</v>
      </c>
    </row>
    <row r="536" spans="1:18" x14ac:dyDescent="0.25">
      <c r="A536" s="102">
        <v>533</v>
      </c>
      <c r="B536" s="102" t="str">
        <f>'Участки тепловых сетей'!B536</f>
        <v xml:space="preserve">Блочно-модульная котельная EMS-5600M (п. Сатис) </v>
      </c>
      <c r="C536" s="102" t="str">
        <f>'Участки тепловых сетей'!C536</f>
        <v>ТК40</v>
      </c>
      <c r="D536" s="102" t="str">
        <f>'Участки тепловых сетей'!D536</f>
        <v xml:space="preserve">ул. Первомайская, 37 </v>
      </c>
      <c r="E536" s="102">
        <f>IF('Участки тепловых сетей'!F536="Подземная канальная или подвальная",2,IF('Участки тепловых сетей'!F536="Подземная бесканальная",2,IF('Участки тепловых сетей'!F536="Надземная",1,0)))</f>
        <v>2</v>
      </c>
      <c r="F536" s="102">
        <f t="shared" si="72"/>
        <v>0.05</v>
      </c>
      <c r="G536" s="102">
        <f ca="1">IF(B536=0,0,(YEAR(TODAY())-'Участки тепловых сетей'!E536)*0.85)</f>
        <v>36.549999999999997</v>
      </c>
      <c r="H536" s="102">
        <f>IF(B536=0,0,'Участки тепловых сетей'!H536/1000)</f>
        <v>0.03</v>
      </c>
      <c r="I536" s="108">
        <f>IF(B536=0,0,'Участки тепловых сетей'!G536/1000)</f>
        <v>0.04</v>
      </c>
      <c r="J536" s="102">
        <f t="shared" si="73"/>
        <v>0.03</v>
      </c>
      <c r="K536" s="109">
        <f t="shared" ca="1" si="74"/>
        <v>3.1091607032751369</v>
      </c>
      <c r="L536" s="109">
        <f t="shared" ca="1" si="75"/>
        <v>2.3084007357079436E-2</v>
      </c>
      <c r="M536" s="109">
        <f t="shared" ca="1" si="76"/>
        <v>0.76946691190264793</v>
      </c>
      <c r="N536" s="108">
        <f t="shared" si="77"/>
        <v>4.1838822906204376</v>
      </c>
      <c r="O536" s="111">
        <f t="shared" si="78"/>
        <v>0.2390124603270585</v>
      </c>
      <c r="P536" s="111">
        <f>_xlfn.MAXIFS($R$4:$R$13,$B$4:$B$13,B536)</f>
        <v>0</v>
      </c>
      <c r="Q536" s="112">
        <f t="shared" ca="1" si="79"/>
        <v>0.97718038998313184</v>
      </c>
      <c r="R536" s="112">
        <f ca="1">IF(B535=0,0,IF(B536=B535,R535+L536/O536,L536/O536+1))</f>
        <v>345.86131332416517</v>
      </c>
    </row>
    <row r="537" spans="1:18" x14ac:dyDescent="0.25">
      <c r="A537" s="102">
        <v>534</v>
      </c>
      <c r="B537" s="102" t="str">
        <f>'Участки тепловых сетей'!B537</f>
        <v xml:space="preserve">Блочно-модульная котельная EMS-5600M (п. Сатис) </v>
      </c>
      <c r="C537" s="102" t="str">
        <f>'Участки тепловых сетей'!C537</f>
        <v>ТК40.1</v>
      </c>
      <c r="D537" s="102" t="str">
        <f>'Участки тепловых сетей'!D537</f>
        <v xml:space="preserve">ул. Первомайская, 35 </v>
      </c>
      <c r="E537" s="102">
        <f>IF('Участки тепловых сетей'!F537="Подземная канальная или подвальная",2,IF('Участки тепловых сетей'!F537="Подземная бесканальная",2,IF('Участки тепловых сетей'!F537="Надземная",1,0)))</f>
        <v>2</v>
      </c>
      <c r="F537" s="102">
        <f t="shared" si="72"/>
        <v>0.05</v>
      </c>
      <c r="G537" s="102">
        <f ca="1">IF(B537=0,0,(YEAR(TODAY())-'Участки тепловых сетей'!E537)*0.85)</f>
        <v>39.1</v>
      </c>
      <c r="H537" s="102">
        <f>IF(B537=0,0,'Участки тепловых сетей'!H537/1000)</f>
        <v>1.4E-2</v>
      </c>
      <c r="I537" s="108">
        <f>IF(B537=0,0,'Участки тепловых сетей'!G537/1000)</f>
        <v>0.04</v>
      </c>
      <c r="J537" s="102">
        <f t="shared" si="73"/>
        <v>1.4E-2</v>
      </c>
      <c r="K537" s="109">
        <f t="shared" ca="1" si="74"/>
        <v>3.5319595118506055</v>
      </c>
      <c r="L537" s="109">
        <f t="shared" ca="1" si="75"/>
        <v>2.2103732372938653E-2</v>
      </c>
      <c r="M537" s="109">
        <f t="shared" ca="1" si="76"/>
        <v>1.5788380266384752</v>
      </c>
      <c r="N537" s="108">
        <f t="shared" si="77"/>
        <v>4.1857215492844162</v>
      </c>
      <c r="O537" s="111">
        <f t="shared" si="78"/>
        <v>0.23890743524756403</v>
      </c>
      <c r="P537" s="111">
        <f>_xlfn.MAXIFS($R$4:$R$13,$B$4:$B$13,B537)</f>
        <v>0</v>
      </c>
      <c r="Q537" s="112">
        <f t="shared" ca="1" si="79"/>
        <v>0.9781387651332728</v>
      </c>
      <c r="R537" s="112">
        <f ca="1">IF(B536=0,0,IF(B537=B536,R536+L537/O537,L537/O537+1))</f>
        <v>345.95383339307818</v>
      </c>
    </row>
    <row r="538" spans="1:18" x14ac:dyDescent="0.25">
      <c r="A538" s="102">
        <v>535</v>
      </c>
      <c r="B538" s="102" t="str">
        <f>'Участки тепловых сетей'!B538</f>
        <v xml:space="preserve">Блочно-модульная котельная EMS-5600M (п. Сатис) </v>
      </c>
      <c r="C538" s="102" t="str">
        <f>'Участки тепловых сетей'!C538</f>
        <v>ТК40.1</v>
      </c>
      <c r="D538" s="102" t="str">
        <f>'Участки тепловых сетей'!D538</f>
        <v xml:space="preserve">ТК40.2 </v>
      </c>
      <c r="E538" s="102">
        <f>IF('Участки тепловых сетей'!F538="Подземная канальная или подвальная",2,IF('Участки тепловых сетей'!F538="Подземная бесканальная",2,IF('Участки тепловых сетей'!F538="Надземная",1,0)))</f>
        <v>2</v>
      </c>
      <c r="F538" s="102">
        <f t="shared" si="72"/>
        <v>0.05</v>
      </c>
      <c r="G538" s="102">
        <f ca="1">IF(B538=0,0,(YEAR(TODAY())-'Участки тепловых сетей'!E538)*0.85)</f>
        <v>24.65</v>
      </c>
      <c r="H538" s="102">
        <f>IF(B538=0,0,'Участки тепловых сетей'!H538/1000)</f>
        <v>0.02</v>
      </c>
      <c r="I538" s="108">
        <f>IF(B538=0,0,'Участки тепловых сетей'!G538/1000)</f>
        <v>0.04</v>
      </c>
      <c r="J538" s="102">
        <f t="shared" si="73"/>
        <v>0.02</v>
      </c>
      <c r="K538" s="109">
        <f t="shared" ca="1" si="74"/>
        <v>1.7148966551938607</v>
      </c>
      <c r="L538" s="109">
        <f t="shared" ca="1" si="75"/>
        <v>1.9059372941827625E-3</v>
      </c>
      <c r="M538" s="109">
        <f t="shared" ca="1" si="76"/>
        <v>9.5296864709138118E-2</v>
      </c>
      <c r="N538" s="108">
        <f t="shared" si="77"/>
        <v>4.1850318272854246</v>
      </c>
      <c r="O538" s="111">
        <f t="shared" si="78"/>
        <v>0.23894680883434025</v>
      </c>
      <c r="P538" s="111">
        <f>_xlfn.MAXIFS($R$4:$R$13,$B$4:$B$13,B538)</f>
        <v>0</v>
      </c>
      <c r="Q538" s="112">
        <f t="shared" ca="1" si="79"/>
        <v>0.99809587785093457</v>
      </c>
      <c r="R538" s="112">
        <f ca="1">IF(B537=0,0,IF(B538=B537,R537+L538/O538,L538/O538+1))</f>
        <v>345.96180980131516</v>
      </c>
    </row>
    <row r="539" spans="1:18" x14ac:dyDescent="0.25">
      <c r="A539" s="102">
        <v>536</v>
      </c>
      <c r="B539" s="102" t="str">
        <f>'Участки тепловых сетей'!B539</f>
        <v xml:space="preserve">Блочно-модульная котельная EMS-5600M (п. Сатис) </v>
      </c>
      <c r="C539" s="102" t="str">
        <f>'Участки тепловых сетей'!C539</f>
        <v>ТК42</v>
      </c>
      <c r="D539" s="102" t="str">
        <f>'Участки тепловых сетей'!D539</f>
        <v xml:space="preserve">ул. Первомайская, 35Б </v>
      </c>
      <c r="E539" s="102">
        <f>IF('Участки тепловых сетей'!F539="Подземная канальная или подвальная",2,IF('Участки тепловых сетей'!F539="Подземная бесканальная",2,IF('Участки тепловых сетей'!F539="Надземная",1,0)))</f>
        <v>2</v>
      </c>
      <c r="F539" s="102">
        <f t="shared" si="72"/>
        <v>0.05</v>
      </c>
      <c r="G539" s="102">
        <f ca="1">IF(B539=0,0,(YEAR(TODAY())-'Участки тепловых сетей'!E539)*0.85)</f>
        <v>24.65</v>
      </c>
      <c r="H539" s="102">
        <f>IF(B539=0,0,'Участки тепловых сетей'!H539/1000)</f>
        <v>1.2E-2</v>
      </c>
      <c r="I539" s="108">
        <f>IF(B539=0,0,'Участки тепловых сетей'!G539/1000)</f>
        <v>0.04</v>
      </c>
      <c r="J539" s="102">
        <f t="shared" si="73"/>
        <v>1.2E-2</v>
      </c>
      <c r="K539" s="109">
        <f t="shared" ca="1" si="74"/>
        <v>1.7148966551938607</v>
      </c>
      <c r="L539" s="109">
        <f t="shared" ca="1" si="75"/>
        <v>1.1435623765096575E-3</v>
      </c>
      <c r="M539" s="109">
        <f t="shared" ca="1" si="76"/>
        <v>9.5296864709138118E-2</v>
      </c>
      <c r="N539" s="108">
        <f t="shared" si="77"/>
        <v>4.1859514566174134</v>
      </c>
      <c r="O539" s="111">
        <f t="shared" si="78"/>
        <v>0.23889431360202174</v>
      </c>
      <c r="P539" s="111">
        <f>_xlfn.MAXIFS($R$4:$R$13,$B$4:$B$13,B539)</f>
        <v>0</v>
      </c>
      <c r="Q539" s="112">
        <f t="shared" ca="1" si="79"/>
        <v>0.99885709124177002</v>
      </c>
      <c r="R539" s="112">
        <f ca="1">IF(B538=0,0,IF(B539=B538,R538+L539/O539,L539/O539+1))</f>
        <v>345.96659669791086</v>
      </c>
    </row>
    <row r="540" spans="1:18" x14ac:dyDescent="0.25">
      <c r="A540" s="102">
        <v>537</v>
      </c>
      <c r="B540" s="102" t="str">
        <f>'Участки тепловых сетей'!B540</f>
        <v xml:space="preserve">Блочно-модульная котельная EMS-5600M (п. Сатис) </v>
      </c>
      <c r="C540" s="102" t="str">
        <f>'Участки тепловых сетей'!C540</f>
        <v>ТК24</v>
      </c>
      <c r="D540" s="102" t="str">
        <f>'Участки тепловых сетей'!D540</f>
        <v xml:space="preserve">ул. Первомайская, 41 </v>
      </c>
      <c r="E540" s="102">
        <f>IF('Участки тепловых сетей'!F540="Подземная канальная или подвальная",2,IF('Участки тепловых сетей'!F540="Подземная бесканальная",2,IF('Участки тепловых сетей'!F540="Надземная",1,0)))</f>
        <v>2</v>
      </c>
      <c r="F540" s="102">
        <f t="shared" si="72"/>
        <v>0.05</v>
      </c>
      <c r="G540" s="102">
        <f ca="1">IF(B540=0,0,(YEAR(TODAY())-'Участки тепловых сетей'!E540)*0.85)</f>
        <v>35.699999999999996</v>
      </c>
      <c r="H540" s="102">
        <f>IF(B540=0,0,'Участки тепловых сетей'!H540/1000)</f>
        <v>2.8000000000000001E-2</v>
      </c>
      <c r="I540" s="108">
        <f>IF(B540=0,0,'Участки тепловых сетей'!G540/1000)</f>
        <v>0.04</v>
      </c>
      <c r="J540" s="102">
        <f t="shared" si="73"/>
        <v>2.8000000000000001E-2</v>
      </c>
      <c r="K540" s="109">
        <f t="shared" ca="1" si="74"/>
        <v>2.9797899737912927</v>
      </c>
      <c r="L540" s="109">
        <f t="shared" ca="1" si="75"/>
        <v>1.7389817680628528E-2</v>
      </c>
      <c r="M540" s="109">
        <f t="shared" ca="1" si="76"/>
        <v>0.62106491716530454</v>
      </c>
      <c r="N540" s="108">
        <f t="shared" si="77"/>
        <v>4.1841121979534348</v>
      </c>
      <c r="O540" s="111">
        <f t="shared" si="78"/>
        <v>0.23899932714259614</v>
      </c>
      <c r="P540" s="111">
        <f>_xlfn.MAXIFS($R$4:$R$13,$B$4:$B$13,B540)</f>
        <v>0</v>
      </c>
      <c r="Q540" s="112">
        <f t="shared" ca="1" si="79"/>
        <v>0.98276051253252295</v>
      </c>
      <c r="R540" s="112">
        <f ca="1">IF(B539=0,0,IF(B540=B539,R539+L540/O540,L540/O540+1))</f>
        <v>346.03935764618859</v>
      </c>
    </row>
    <row r="541" spans="1:18" x14ac:dyDescent="0.25">
      <c r="A541" s="102">
        <v>538</v>
      </c>
      <c r="B541" s="102" t="str">
        <f>'Участки тепловых сетей'!B541</f>
        <v xml:space="preserve">Блочно-модульная котельная EMS-5600M (п. Сатис) </v>
      </c>
      <c r="C541" s="102" t="str">
        <f>'Участки тепловых сетей'!C541</f>
        <v>ТК23</v>
      </c>
      <c r="D541" s="102" t="str">
        <f>'Участки тепловых сетей'!D541</f>
        <v xml:space="preserve">ул. Первомайская, 41В </v>
      </c>
      <c r="E541" s="102">
        <f>IF('Участки тепловых сетей'!F541="Подземная канальная или подвальная",2,IF('Участки тепловых сетей'!F541="Подземная бесканальная",2,IF('Участки тепловых сетей'!F541="Надземная",1,0)))</f>
        <v>2</v>
      </c>
      <c r="F541" s="102">
        <f t="shared" si="72"/>
        <v>0.05</v>
      </c>
      <c r="G541" s="102">
        <f ca="1">IF(B541=0,0,(YEAR(TODAY())-'Участки тепловых сетей'!E541)*0.85)</f>
        <v>35.699999999999996</v>
      </c>
      <c r="H541" s="102">
        <f>IF(B541=0,0,'Участки тепловых сетей'!H541/1000)</f>
        <v>0.06</v>
      </c>
      <c r="I541" s="108">
        <f>IF(B541=0,0,'Участки тепловых сетей'!G541/1000)</f>
        <v>0.04</v>
      </c>
      <c r="J541" s="102">
        <f t="shared" si="73"/>
        <v>0.06</v>
      </c>
      <c r="K541" s="109">
        <f t="shared" ca="1" si="74"/>
        <v>2.9797899737912927</v>
      </c>
      <c r="L541" s="109">
        <f t="shared" ca="1" si="75"/>
        <v>3.7263895029918274E-2</v>
      </c>
      <c r="M541" s="109">
        <f t="shared" ca="1" si="76"/>
        <v>0.62106491716530454</v>
      </c>
      <c r="N541" s="108">
        <f t="shared" si="77"/>
        <v>4.1804336806254776</v>
      </c>
      <c r="O541" s="111">
        <f t="shared" si="78"/>
        <v>0.23920963143957344</v>
      </c>
      <c r="P541" s="111">
        <f>_xlfn.MAXIFS($R$4:$R$13,$B$4:$B$13,B541)</f>
        <v>0</v>
      </c>
      <c r="Q541" s="112">
        <f t="shared" ca="1" si="79"/>
        <v>0.96342185955901827</v>
      </c>
      <c r="R541" s="112">
        <f ca="1">IF(B540=0,0,IF(B541=B540,R540+L541/O541,L541/O541+1))</f>
        <v>346.19513688804295</v>
      </c>
    </row>
    <row r="542" spans="1:18" x14ac:dyDescent="0.25">
      <c r="A542" s="102">
        <v>539</v>
      </c>
      <c r="B542" s="102" t="str">
        <f>'Участки тепловых сетей'!B542</f>
        <v xml:space="preserve">Блочно-модульная котельная EMS-5600M (п. Сатис) </v>
      </c>
      <c r="C542" s="102" t="str">
        <f>'Участки тепловых сетей'!C542</f>
        <v>ТК27</v>
      </c>
      <c r="D542" s="102" t="str">
        <f>'Участки тепловых сетей'!D542</f>
        <v xml:space="preserve">ул. Первомайская, 20 </v>
      </c>
      <c r="E542" s="102">
        <f>IF('Участки тепловых сетей'!F542="Подземная канальная или подвальная",2,IF('Участки тепловых сетей'!F542="Подземная бесканальная",2,IF('Участки тепловых сетей'!F542="Надземная",1,0)))</f>
        <v>2</v>
      </c>
      <c r="F542" s="102">
        <f t="shared" si="72"/>
        <v>0.05</v>
      </c>
      <c r="G542" s="102">
        <f ca="1">IF(B542=0,0,(YEAR(TODAY())-'Участки тепловых сетей'!E542)*0.85)</f>
        <v>50.15</v>
      </c>
      <c r="H542" s="102">
        <f>IF(B542=0,0,'Участки тепловых сетей'!H542/1000)</f>
        <v>2.1000000000000001E-2</v>
      </c>
      <c r="I542" s="108">
        <f>IF(B542=0,0,'Участки тепловых сетей'!G542/1000)</f>
        <v>0.04</v>
      </c>
      <c r="J542" s="102">
        <f t="shared" si="73"/>
        <v>2.1000000000000001E-2</v>
      </c>
      <c r="K542" s="109">
        <f t="shared" ca="1" si="74"/>
        <v>6.1371030781207505</v>
      </c>
      <c r="L542" s="109">
        <f t="shared" ca="1" si="75"/>
        <v>4.1548302687667826</v>
      </c>
      <c r="M542" s="109">
        <f t="shared" ca="1" si="76"/>
        <v>197.84906041746584</v>
      </c>
      <c r="N542" s="108">
        <f t="shared" si="77"/>
        <v>4.1849168736189259</v>
      </c>
      <c r="O542" s="111">
        <f t="shared" si="78"/>
        <v>0.23895337236059494</v>
      </c>
      <c r="P542" s="111">
        <f>_xlfn.MAXIFS($R$4:$R$13,$B$4:$B$13,B542)</f>
        <v>0</v>
      </c>
      <c r="Q542" s="112">
        <f t="shared" ca="1" si="79"/>
        <v>1.5688453724249821E-2</v>
      </c>
      <c r="R542" s="112">
        <f ca="1">IF(B541=0,0,IF(B542=B541,R541+L542/O542,L542/O542+1))</f>
        <v>363.58275618682774</v>
      </c>
    </row>
    <row r="543" spans="1:18" x14ac:dyDescent="0.25">
      <c r="A543" s="102">
        <v>540</v>
      </c>
      <c r="B543" s="102" t="str">
        <f>'Участки тепловых сетей'!B543</f>
        <v xml:space="preserve">Блочно-модульная котельная EMS-5600M (п. Сатис) </v>
      </c>
      <c r="C543" s="102" t="str">
        <f>'Участки тепловых сетей'!C543</f>
        <v>ГрОт-Октябрьская, 4</v>
      </c>
      <c r="D543" s="102" t="str">
        <f>'Участки тепловых сетей'!D543</f>
        <v xml:space="preserve">ГрОт-Октябрьская, 4 </v>
      </c>
      <c r="E543" s="102">
        <f>IF('Участки тепловых сетей'!F543="Подземная канальная или подвальная",2,IF('Участки тепловых сетей'!F543="Подземная бесканальная",2,IF('Участки тепловых сетей'!F543="Надземная",1,0)))</f>
        <v>2</v>
      </c>
      <c r="F543" s="102">
        <f t="shared" si="72"/>
        <v>0.05</v>
      </c>
      <c r="G543" s="102">
        <f ca="1">IF(B543=0,0,(YEAR(TODAY())-'Участки тепловых сетей'!E543)*0.85)</f>
        <v>34</v>
      </c>
      <c r="H543" s="102">
        <f>IF(B543=0,0,'Участки тепловых сетей'!H543/1000)</f>
        <v>5.0999999999999997E-2</v>
      </c>
      <c r="I543" s="108">
        <f>IF(B543=0,0,'Участки тепловых сетей'!G543/1000)</f>
        <v>0.04</v>
      </c>
      <c r="J543" s="102">
        <f t="shared" si="73"/>
        <v>5.0999999999999997E-2</v>
      </c>
      <c r="K543" s="109">
        <f t="shared" ca="1" si="74"/>
        <v>2.7369736958636</v>
      </c>
      <c r="L543" s="109">
        <f t="shared" ca="1" si="75"/>
        <v>2.1365107347560291E-2</v>
      </c>
      <c r="M543" s="109">
        <f t="shared" ca="1" si="76"/>
        <v>0.41892367348157439</v>
      </c>
      <c r="N543" s="108">
        <f t="shared" si="77"/>
        <v>4.1814682636239651</v>
      </c>
      <c r="O543" s="111">
        <f t="shared" si="78"/>
        <v>0.23915044595682933</v>
      </c>
      <c r="P543" s="111">
        <f>_xlfn.MAXIFS($R$4:$R$13,$B$4:$B$13,B543)</f>
        <v>0</v>
      </c>
      <c r="Q543" s="112">
        <f t="shared" ca="1" si="79"/>
        <v>0.97886150978927911</v>
      </c>
      <c r="R543" s="112">
        <f ca="1">IF(B542=0,0,IF(B543=B542,R542+L543/O543,L543/O543+1))</f>
        <v>363.67209370515047</v>
      </c>
    </row>
    <row r="544" spans="1:18" x14ac:dyDescent="0.25">
      <c r="A544" s="102">
        <v>541</v>
      </c>
      <c r="B544" s="102" t="str">
        <f>'Участки тепловых сетей'!B544</f>
        <v xml:space="preserve">Блочно-модульная котельная EMS-5600M (п. Сатис) </v>
      </c>
      <c r="C544" s="102" t="str">
        <f>'Участки тепловых сетей'!C544</f>
        <v>ГрОт-Октябрьская, 6</v>
      </c>
      <c r="D544" s="102" t="str">
        <f>'Участки тепловых сетей'!D544</f>
        <v xml:space="preserve">ГрОт-Октябрьская, 6 </v>
      </c>
      <c r="E544" s="102">
        <f>IF('Участки тепловых сетей'!F544="Подземная канальная или подвальная",2,IF('Участки тепловых сетей'!F544="Подземная бесканальная",2,IF('Участки тепловых сетей'!F544="Надземная",1,0)))</f>
        <v>2</v>
      </c>
      <c r="F544" s="102">
        <f t="shared" si="72"/>
        <v>0.05</v>
      </c>
      <c r="G544" s="102">
        <f ca="1">IF(B544=0,0,(YEAR(TODAY())-'Участки тепловых сетей'!E544)*0.85)</f>
        <v>33.15</v>
      </c>
      <c r="H544" s="102">
        <f>IF(B544=0,0,'Участки тепловых сетей'!H544/1000)</f>
        <v>1.35E-2</v>
      </c>
      <c r="I544" s="108">
        <f>IF(B544=0,0,'Участки тепловых сетей'!G544/1000)</f>
        <v>0.04</v>
      </c>
      <c r="J544" s="102">
        <f t="shared" si="73"/>
        <v>1.35E-2</v>
      </c>
      <c r="K544" s="109">
        <f t="shared" ca="1" si="74"/>
        <v>2.623089494497302</v>
      </c>
      <c r="L544" s="109">
        <f t="shared" ca="1" si="75"/>
        <v>4.7216645220992748E-3</v>
      </c>
      <c r="M544" s="109">
        <f t="shared" ca="1" si="76"/>
        <v>0.34975292756290927</v>
      </c>
      <c r="N544" s="108">
        <f t="shared" si="77"/>
        <v>4.1857790261176655</v>
      </c>
      <c r="O544" s="111">
        <f t="shared" si="78"/>
        <v>0.23890415470104398</v>
      </c>
      <c r="P544" s="111">
        <f>_xlfn.MAXIFS($R$4:$R$13,$B$4:$B$13,B544)</f>
        <v>0</v>
      </c>
      <c r="Q544" s="112">
        <f t="shared" ca="1" si="79"/>
        <v>0.99528946501229765</v>
      </c>
      <c r="R544" s="112">
        <f ca="1">IF(B543=0,0,IF(B544=B543,R543+L544/O544,L544/O544+1))</f>
        <v>363.69185754947546</v>
      </c>
    </row>
    <row r="545" spans="1:18" x14ac:dyDescent="0.25">
      <c r="A545" s="102">
        <v>542</v>
      </c>
      <c r="B545" s="102" t="str">
        <f>'Участки тепловых сетей'!B545</f>
        <v xml:space="preserve">Блочно-модульная котельная EMS-5600M (п. Сатис) </v>
      </c>
      <c r="C545" s="102" t="str">
        <f>'Участки тепловых сетей'!C545</f>
        <v>ТК46</v>
      </c>
      <c r="D545" s="102" t="str">
        <f>'Участки тепловых сетей'!D545</f>
        <v xml:space="preserve">ул. Ленина, 6 </v>
      </c>
      <c r="E545" s="102">
        <f>IF('Участки тепловых сетей'!F545="Подземная канальная или подвальная",2,IF('Участки тепловых сетей'!F545="Подземная бесканальная",2,IF('Участки тепловых сетей'!F545="Надземная",1,0)))</f>
        <v>2</v>
      </c>
      <c r="F545" s="102">
        <f t="shared" si="72"/>
        <v>0.05</v>
      </c>
      <c r="G545" s="102">
        <f ca="1">IF(B545=0,0,(YEAR(TODAY())-'Участки тепловых сетей'!E545)*0.85)</f>
        <v>30.599999999999998</v>
      </c>
      <c r="H545" s="102">
        <f>IF(B545=0,0,'Участки тепловых сетей'!H545/1000)</f>
        <v>0.01</v>
      </c>
      <c r="I545" s="108">
        <f>IF(B545=0,0,'Участки тепловых сетей'!G545/1000)</f>
        <v>3.2000000000000001E-2</v>
      </c>
      <c r="J545" s="102">
        <f t="shared" si="73"/>
        <v>0.01</v>
      </c>
      <c r="K545" s="109">
        <f t="shared" ca="1" si="74"/>
        <v>2.3090884111498902</v>
      </c>
      <c r="L545" s="109">
        <f t="shared" ca="1" si="75"/>
        <v>2.1618337606318472E-3</v>
      </c>
      <c r="M545" s="109">
        <f t="shared" ca="1" si="76"/>
        <v>0.21618337606318472</v>
      </c>
      <c r="N545" s="108">
        <f t="shared" si="77"/>
        <v>3.8863833900795473</v>
      </c>
      <c r="O545" s="111">
        <f t="shared" si="78"/>
        <v>0.25730863366507228</v>
      </c>
      <c r="P545" s="111">
        <f>_xlfn.MAXIFS($R$4:$R$13,$B$4:$B$13,B545)</f>
        <v>0</v>
      </c>
      <c r="Q545" s="112">
        <f t="shared" ca="1" si="79"/>
        <v>0.99784050131898472</v>
      </c>
      <c r="R545" s="112">
        <f ca="1">IF(B544=0,0,IF(B545=B544,R544+L545/O545,L545/O545+1))</f>
        <v>363.70025926429491</v>
      </c>
    </row>
    <row r="546" spans="1:18" x14ac:dyDescent="0.25">
      <c r="A546" s="102">
        <v>543</v>
      </c>
      <c r="B546" s="102" t="str">
        <f>'Участки тепловых сетей'!B546</f>
        <v xml:space="preserve">Блочно-модульная котельная EMS-5600M (п. Сатис) </v>
      </c>
      <c r="C546" s="102" t="str">
        <f>'Участки тепловых сетей'!C546</f>
        <v>ТК47</v>
      </c>
      <c r="D546" s="102" t="str">
        <f>'Участки тепловых сетей'!D546</f>
        <v xml:space="preserve">ул. Ленина, 8 </v>
      </c>
      <c r="E546" s="102">
        <f>IF('Участки тепловых сетей'!F546="Подземная канальная или подвальная",2,IF('Участки тепловых сетей'!F546="Подземная бесканальная",2,IF('Участки тепловых сетей'!F546="Надземная",1,0)))</f>
        <v>2</v>
      </c>
      <c r="F546" s="102">
        <f t="shared" si="72"/>
        <v>0.05</v>
      </c>
      <c r="G546" s="102">
        <f ca="1">IF(B546=0,0,(YEAR(TODAY())-'Участки тепловых сетей'!E546)*0.85)</f>
        <v>29.75</v>
      </c>
      <c r="H546" s="102">
        <f>IF(B546=0,0,'Участки тепловых сетей'!H546/1000)</f>
        <v>0.01</v>
      </c>
      <c r="I546" s="108">
        <f>IF(B546=0,0,'Участки тепловых сетей'!G546/1000)</f>
        <v>3.2000000000000001E-2</v>
      </c>
      <c r="J546" s="102">
        <f t="shared" si="73"/>
        <v>0.01</v>
      </c>
      <c r="K546" s="109">
        <f t="shared" ca="1" si="74"/>
        <v>2.2130083172909671</v>
      </c>
      <c r="L546" s="109">
        <f t="shared" ca="1" si="75"/>
        <v>1.8763490735980298E-3</v>
      </c>
      <c r="M546" s="109">
        <f t="shared" ca="1" si="76"/>
        <v>0.18763490735980298</v>
      </c>
      <c r="N546" s="108">
        <f t="shared" si="77"/>
        <v>3.8863833900795473</v>
      </c>
      <c r="O546" s="111">
        <f t="shared" si="78"/>
        <v>0.25730863366507228</v>
      </c>
      <c r="P546" s="111">
        <f>_xlfn.MAXIFS($R$4:$R$13,$B$4:$B$13,B546)</f>
        <v>0</v>
      </c>
      <c r="Q546" s="112">
        <f t="shared" ca="1" si="79"/>
        <v>0.99812541016883527</v>
      </c>
      <c r="R546" s="112">
        <f ca="1">IF(B545=0,0,IF(B546=B545,R545+L546/O546,L546/O546+1))</f>
        <v>363.70755147616853</v>
      </c>
    </row>
    <row r="547" spans="1:18" x14ac:dyDescent="0.25">
      <c r="A547" s="102">
        <v>544</v>
      </c>
      <c r="B547" s="102" t="str">
        <f>'Участки тепловых сетей'!B547</f>
        <v xml:space="preserve">Блочно-модульная котельная EMS-5600M (п. Сатис) </v>
      </c>
      <c r="C547" s="102" t="str">
        <f>'Участки тепловых сетей'!C547</f>
        <v>ТК43</v>
      </c>
      <c r="D547" s="102" t="str">
        <f>'Участки тепловых сетей'!D547</f>
        <v xml:space="preserve">ГрОт-Ленина, 1 </v>
      </c>
      <c r="E547" s="102">
        <f>IF('Участки тепловых сетей'!F547="Подземная канальная или подвальная",2,IF('Участки тепловых сетей'!F547="Подземная бесканальная",2,IF('Участки тепловых сетей'!F547="Надземная",1,0)))</f>
        <v>2</v>
      </c>
      <c r="F547" s="102">
        <f t="shared" si="72"/>
        <v>0.05</v>
      </c>
      <c r="G547" s="102">
        <f ca="1">IF(B547=0,0,(YEAR(TODAY())-'Участки тепловых сетей'!E547)*0.85)</f>
        <v>29.75</v>
      </c>
      <c r="H547" s="102">
        <f>IF(B547=0,0,'Участки тепловых сетей'!H547/1000)</f>
        <v>2.9499999999999998E-2</v>
      </c>
      <c r="I547" s="108">
        <f>IF(B547=0,0,'Участки тепловых сетей'!G547/1000)</f>
        <v>3.2000000000000001E-2</v>
      </c>
      <c r="J547" s="102">
        <f t="shared" si="73"/>
        <v>2.9499999999999998E-2</v>
      </c>
      <c r="K547" s="109">
        <f t="shared" ca="1" si="74"/>
        <v>2.2130083172909671</v>
      </c>
      <c r="L547" s="109">
        <f t="shared" ca="1" si="75"/>
        <v>5.5352297671141873E-3</v>
      </c>
      <c r="M547" s="109">
        <f t="shared" ca="1" si="76"/>
        <v>0.18763490735980298</v>
      </c>
      <c r="N547" s="108">
        <f t="shared" si="77"/>
        <v>3.8846683849490176</v>
      </c>
      <c r="O547" s="111">
        <f t="shared" si="78"/>
        <v>0.25742223039538137</v>
      </c>
      <c r="P547" s="111">
        <f>_xlfn.MAXIFS($R$4:$R$13,$B$4:$B$13,B547)</f>
        <v>0</v>
      </c>
      <c r="Q547" s="112">
        <f t="shared" ca="1" si="79"/>
        <v>0.99448006139080658</v>
      </c>
      <c r="R547" s="112">
        <f ca="1">IF(B546=0,0,IF(B547=B546,R546+L547/O547,L547/O547+1))</f>
        <v>363.72905400824828</v>
      </c>
    </row>
    <row r="548" spans="1:18" x14ac:dyDescent="0.25">
      <c r="A548" s="102">
        <v>545</v>
      </c>
      <c r="B548" s="102" t="str">
        <f>'Участки тепловых сетей'!B548</f>
        <v xml:space="preserve">Блочно-модульная котельная EMS-5600M (п. Сатис) </v>
      </c>
      <c r="C548" s="102" t="str">
        <f>'Участки тепловых сетей'!C548</f>
        <v>ТК49</v>
      </c>
      <c r="D548" s="102" t="str">
        <f>'Участки тепловых сетей'!D548</f>
        <v xml:space="preserve">ул. Ленина, 8Б </v>
      </c>
      <c r="E548" s="102">
        <f>IF('Участки тепловых сетей'!F548="Подземная канальная или подвальная",2,IF('Участки тепловых сетей'!F548="Подземная бесканальная",2,IF('Участки тепловых сетей'!F548="Надземная",1,0)))</f>
        <v>2</v>
      </c>
      <c r="F548" s="102">
        <f t="shared" si="72"/>
        <v>0.05</v>
      </c>
      <c r="G548" s="102">
        <f ca="1">IF(B548=0,0,(YEAR(TODAY())-'Участки тепловых сетей'!E548)*0.85)</f>
        <v>32.299999999999997</v>
      </c>
      <c r="H548" s="102">
        <f>IF(B548=0,0,'Участки тепловых сетей'!H548/1000)</f>
        <v>2.5999999999999999E-2</v>
      </c>
      <c r="I548" s="108">
        <f>IF(B548=0,0,'Участки тепловых сетей'!G548/1000)</f>
        <v>3.2000000000000001E-2</v>
      </c>
      <c r="J548" s="102">
        <f t="shared" si="73"/>
        <v>2.5999999999999999E-2</v>
      </c>
      <c r="K548" s="109">
        <f t="shared" ca="1" si="74"/>
        <v>2.5139439617343742</v>
      </c>
      <c r="L548" s="109">
        <f t="shared" ca="1" si="75"/>
        <v>7.6709196957745127E-3</v>
      </c>
      <c r="M548" s="109">
        <f t="shared" ca="1" si="76"/>
        <v>0.29503537291440435</v>
      </c>
      <c r="N548" s="108">
        <f t="shared" si="77"/>
        <v>3.8849762063827025</v>
      </c>
      <c r="O548" s="111">
        <f t="shared" si="78"/>
        <v>0.25740183385346882</v>
      </c>
      <c r="P548" s="111">
        <f>_xlfn.MAXIFS($R$4:$R$13,$B$4:$B$13,B548)</f>
        <v>0</v>
      </c>
      <c r="Q548" s="112">
        <f t="shared" ca="1" si="79"/>
        <v>0.99235842672276531</v>
      </c>
      <c r="R548" s="112">
        <f ca="1">IF(B547=0,0,IF(B548=B547,R547+L548/O548,L548/O548+1))</f>
        <v>363.75885534874743</v>
      </c>
    </row>
    <row r="549" spans="1:18" x14ac:dyDescent="0.25">
      <c r="A549" s="102">
        <v>546</v>
      </c>
      <c r="B549" s="102" t="str">
        <f>'Участки тепловых сетей'!B549</f>
        <v xml:space="preserve">Блочно-модульная котельная EMS-5600M (п. Сатис) </v>
      </c>
      <c r="C549" s="102" t="str">
        <f>'Участки тепловых сетей'!C549</f>
        <v>ТК9</v>
      </c>
      <c r="D549" s="102" t="str">
        <f>'Участки тепловых сетей'!D549</f>
        <v xml:space="preserve">ул. Мира, 4 </v>
      </c>
      <c r="E549" s="102">
        <f>IF('Участки тепловых сетей'!F549="Подземная канальная или подвальная",2,IF('Участки тепловых сетей'!F549="Подземная бесканальная",2,IF('Участки тепловых сетей'!F549="Надземная",1,0)))</f>
        <v>2</v>
      </c>
      <c r="F549" s="102">
        <f t="shared" si="72"/>
        <v>0.05</v>
      </c>
      <c r="G549" s="102">
        <f ca="1">IF(B549=0,0,(YEAR(TODAY())-'Участки тепловых сетей'!E549)*0.85)</f>
        <v>32.299999999999997</v>
      </c>
      <c r="H549" s="102">
        <f>IF(B549=0,0,'Участки тепловых сетей'!H549/1000)</f>
        <v>3.4000000000000002E-2</v>
      </c>
      <c r="I549" s="108">
        <f>IF(B549=0,0,'Участки тепловых сетей'!G549/1000)</f>
        <v>3.2000000000000001E-2</v>
      </c>
      <c r="J549" s="102">
        <f t="shared" si="73"/>
        <v>3.4000000000000002E-2</v>
      </c>
      <c r="K549" s="109">
        <f t="shared" ca="1" si="74"/>
        <v>2.5139439617343742</v>
      </c>
      <c r="L549" s="109">
        <f t="shared" ca="1" si="75"/>
        <v>1.0031202679089749E-2</v>
      </c>
      <c r="M549" s="109">
        <f t="shared" ca="1" si="76"/>
        <v>0.29503537291440435</v>
      </c>
      <c r="N549" s="108">
        <f t="shared" si="77"/>
        <v>3.8842726145342796</v>
      </c>
      <c r="O549" s="111">
        <f t="shared" si="78"/>
        <v>0.25744845927089982</v>
      </c>
      <c r="P549" s="111">
        <f>_xlfn.MAXIFS($R$4:$R$13,$B$4:$B$13,B549)</f>
        <v>0</v>
      </c>
      <c r="Q549" s="112">
        <f t="shared" ca="1" si="79"/>
        <v>0.99001894202387752</v>
      </c>
      <c r="R549" s="112">
        <f ca="1">IF(B548=0,0,IF(B549=B548,R548+L549/O549,L549/O549+1))</f>
        <v>363.79781927460465</v>
      </c>
    </row>
    <row r="550" spans="1:18" x14ac:dyDescent="0.25">
      <c r="A550" s="102">
        <v>547</v>
      </c>
      <c r="B550" s="102" t="str">
        <f>'Участки тепловых сетей'!B550</f>
        <v xml:space="preserve">Блочно-модульная котельная EMS-5600M (п. Сатис) </v>
      </c>
      <c r="C550" s="102" t="str">
        <f>'Участки тепловых сетей'!C550</f>
        <v>УТ12</v>
      </c>
      <c r="D550" s="102" t="str">
        <f>'Участки тепловых сетей'!D550</f>
        <v xml:space="preserve">ул. Октябрьская, 1 </v>
      </c>
      <c r="E550" s="102">
        <f>IF('Участки тепловых сетей'!F550="Подземная канальная или подвальная",2,IF('Участки тепловых сетей'!F550="Подземная бесканальная",2,IF('Участки тепловых сетей'!F550="Надземная",1,0)))</f>
        <v>2</v>
      </c>
      <c r="F550" s="102">
        <f t="shared" si="72"/>
        <v>0.05</v>
      </c>
      <c r="G550" s="102">
        <f ca="1">IF(B550=0,0,(YEAR(TODAY())-'Участки тепловых сетей'!E550)*0.85)</f>
        <v>39.1</v>
      </c>
      <c r="H550" s="102">
        <f>IF(B550=0,0,'Участки тепловых сетей'!H550/1000)</f>
        <v>0.02</v>
      </c>
      <c r="I550" s="108">
        <f>IF(B550=0,0,'Участки тепловых сетей'!G550/1000)</f>
        <v>3.2000000000000001E-2</v>
      </c>
      <c r="J550" s="102">
        <f t="shared" si="73"/>
        <v>0.02</v>
      </c>
      <c r="K550" s="109">
        <f t="shared" ca="1" si="74"/>
        <v>3.5319595118506055</v>
      </c>
      <c r="L550" s="109">
        <f t="shared" ca="1" si="75"/>
        <v>3.1576760532769504E-2</v>
      </c>
      <c r="M550" s="109">
        <f t="shared" ca="1" si="76"/>
        <v>1.5788380266384752</v>
      </c>
      <c r="N550" s="108">
        <f t="shared" si="77"/>
        <v>3.8855039002690188</v>
      </c>
      <c r="O550" s="111">
        <f t="shared" si="78"/>
        <v>0.25736687587181767</v>
      </c>
      <c r="P550" s="111">
        <f>_xlfn.MAXIFS($R$4:$R$13,$B$4:$B$13,B550)</f>
        <v>0</v>
      </c>
      <c r="Q550" s="112">
        <f t="shared" ca="1" si="79"/>
        <v>0.96891657904633466</v>
      </c>
      <c r="R550" s="112">
        <f ca="1">IF(B549=0,0,IF(B550=B549,R549+L550/O550,L550/O550+1))</f>
        <v>363.92051090081259</v>
      </c>
    </row>
    <row r="551" spans="1:18" x14ac:dyDescent="0.25">
      <c r="A551" s="102">
        <v>548</v>
      </c>
      <c r="B551" s="102" t="str">
        <f>'Участки тепловых сетей'!B551</f>
        <v xml:space="preserve">Блочно-модульная котельная EMS-5600M (п. Сатис) </v>
      </c>
      <c r="C551" s="102" t="str">
        <f>'Участки тепловых сетей'!C551</f>
        <v>УТ12</v>
      </c>
      <c r="D551" s="102" t="str">
        <f>'Участки тепловых сетей'!D551</f>
        <v xml:space="preserve">ул. Октябрьская, 3 </v>
      </c>
      <c r="E551" s="102">
        <f>IF('Участки тепловых сетей'!F551="Подземная канальная или подвальная",2,IF('Участки тепловых сетей'!F551="Подземная бесканальная",2,IF('Участки тепловых сетей'!F551="Надземная",1,0)))</f>
        <v>2</v>
      </c>
      <c r="F551" s="102">
        <f t="shared" si="72"/>
        <v>0.05</v>
      </c>
      <c r="G551" s="102">
        <f ca="1">IF(B551=0,0,(YEAR(TODAY())-'Участки тепловых сетей'!E551)*0.85)</f>
        <v>4.25</v>
      </c>
      <c r="H551" s="102">
        <f>IF(B551=0,0,'Участки тепловых сетей'!H551/1000)</f>
        <v>6.5000000000000002E-2</v>
      </c>
      <c r="I551" s="108">
        <f>IF(B551=0,0,'Участки тепловых сетей'!G551/1000)</f>
        <v>3.2000000000000001E-2</v>
      </c>
      <c r="J551" s="102">
        <f t="shared" si="73"/>
        <v>6.5000000000000002E-2</v>
      </c>
      <c r="K551" s="109">
        <f t="shared" ca="1" si="74"/>
        <v>1</v>
      </c>
      <c r="L551" s="109">
        <f t="shared" ca="1" si="75"/>
        <v>3.2500000000000003E-3</v>
      </c>
      <c r="M551" s="109">
        <f t="shared" ca="1" si="76"/>
        <v>0.05</v>
      </c>
      <c r="N551" s="108">
        <f t="shared" si="77"/>
        <v>3.8815461961216426</v>
      </c>
      <c r="O551" s="111">
        <f t="shared" si="78"/>
        <v>0.25762929241939164</v>
      </c>
      <c r="P551" s="111">
        <f>_xlfn.MAXIFS($R$4:$R$13,$B$4:$B$13,B551)</f>
        <v>0</v>
      </c>
      <c r="Q551" s="112">
        <f t="shared" ca="1" si="79"/>
        <v>0.99675527553329146</v>
      </c>
      <c r="R551" s="112">
        <f ca="1">IF(B550=0,0,IF(B551=B550,R550+L551/O551,L551/O551+1))</f>
        <v>363.93312592594998</v>
      </c>
    </row>
    <row r="552" spans="1:18" x14ac:dyDescent="0.25">
      <c r="A552" s="102">
        <v>549</v>
      </c>
      <c r="B552" s="102" t="str">
        <f>'Участки тепловых сетей'!B552</f>
        <v xml:space="preserve">Блочно-модульная котельная EMS-5600M (п. Сатис) </v>
      </c>
      <c r="C552" s="102" t="str">
        <f>'Участки тепловых сетей'!C552</f>
        <v>ТК41</v>
      </c>
      <c r="D552" s="102" t="str">
        <f>'Участки тепловых сетей'!D552</f>
        <v xml:space="preserve">ул. Первомайская, 35В </v>
      </c>
      <c r="E552" s="102">
        <f>IF('Участки тепловых сетей'!F552="Подземная канальная или подвальная",2,IF('Участки тепловых сетей'!F552="Подземная бесканальная",2,IF('Участки тепловых сетей'!F552="Надземная",1,0)))</f>
        <v>2</v>
      </c>
      <c r="F552" s="102">
        <f t="shared" si="72"/>
        <v>0.05</v>
      </c>
      <c r="G552" s="102">
        <f ca="1">IF(B552=0,0,(YEAR(TODAY())-'Участки тепловых сетей'!E552)*0.85)</f>
        <v>24.65</v>
      </c>
      <c r="H552" s="102">
        <f>IF(B552=0,0,'Участки тепловых сетей'!H552/1000)</f>
        <v>5.5E-2</v>
      </c>
      <c r="I552" s="108">
        <f>IF(B552=0,0,'Участки тепловых сетей'!G552/1000)</f>
        <v>3.2000000000000001E-2</v>
      </c>
      <c r="J552" s="102">
        <f t="shared" si="73"/>
        <v>5.5E-2</v>
      </c>
      <c r="K552" s="109">
        <f t="shared" ca="1" si="74"/>
        <v>1.7148966551938607</v>
      </c>
      <c r="L552" s="109">
        <f t="shared" ca="1" si="75"/>
        <v>5.2413275590025964E-3</v>
      </c>
      <c r="M552" s="109">
        <f t="shared" ca="1" si="76"/>
        <v>9.5296864709138118E-2</v>
      </c>
      <c r="N552" s="108">
        <f t="shared" si="77"/>
        <v>3.8824256859321706</v>
      </c>
      <c r="O552" s="111">
        <f t="shared" si="78"/>
        <v>0.25757093139566428</v>
      </c>
      <c r="P552" s="111">
        <f>_xlfn.MAXIFS($R$4:$R$13,$B$4:$B$13,B552)</f>
        <v>0</v>
      </c>
      <c r="Q552" s="112">
        <f t="shared" ca="1" si="79"/>
        <v>0.99477238423183223</v>
      </c>
      <c r="R552" s="112">
        <f ca="1">IF(B551=0,0,IF(B552=B551,R551+L552/O552,L552/O552+1))</f>
        <v>363.95347499069345</v>
      </c>
    </row>
    <row r="553" spans="1:18" x14ac:dyDescent="0.25">
      <c r="A553" s="102">
        <v>550</v>
      </c>
      <c r="B553" s="102" t="str">
        <f>'Участки тепловых сетей'!B553</f>
        <v xml:space="preserve">Блочно-модульная котельная EMS-5600M (п. Сатис) </v>
      </c>
      <c r="C553" s="102" t="str">
        <f>'Участки тепловых сетей'!C553</f>
        <v>ТК30</v>
      </c>
      <c r="D553" s="102" t="str">
        <f>'Участки тепловых сетей'!D553</f>
        <v xml:space="preserve">ул. Советская, 6 </v>
      </c>
      <c r="E553" s="102">
        <f>IF('Участки тепловых сетей'!F553="Подземная канальная или подвальная",2,IF('Участки тепловых сетей'!F553="Подземная бесканальная",2,IF('Участки тепловых сетей'!F553="Надземная",1,0)))</f>
        <v>2</v>
      </c>
      <c r="F553" s="102">
        <f t="shared" si="72"/>
        <v>0.05</v>
      </c>
      <c r="G553" s="102">
        <f ca="1">IF(B553=0,0,(YEAR(TODAY())-'Участки тепловых сетей'!E553)*0.85)</f>
        <v>39.949999999999996</v>
      </c>
      <c r="H553" s="102">
        <f>IF(B553=0,0,'Участки тепловых сетей'!H553/1000)</f>
        <v>5.2999999999999999E-2</v>
      </c>
      <c r="I553" s="108">
        <f>IF(B553=0,0,'Участки тепловых сетей'!G553/1000)</f>
        <v>3.2000000000000001E-2</v>
      </c>
      <c r="J553" s="102">
        <f t="shared" si="73"/>
        <v>5.2999999999999999E-2</v>
      </c>
      <c r="K553" s="109">
        <f t="shared" ca="1" si="74"/>
        <v>3.6853032651266591</v>
      </c>
      <c r="L553" s="109">
        <f t="shared" ca="1" si="75"/>
        <v>0.10926997836813991</v>
      </c>
      <c r="M553" s="109">
        <f t="shared" ca="1" si="76"/>
        <v>2.0616977050592435</v>
      </c>
      <c r="N553" s="108">
        <f t="shared" si="77"/>
        <v>3.8826015838942767</v>
      </c>
      <c r="O553" s="111">
        <f t="shared" si="78"/>
        <v>0.25755926236371463</v>
      </c>
      <c r="P553" s="111">
        <f>_xlfn.MAXIFS($R$4:$R$13,$B$4:$B$13,B553)</f>
        <v>0</v>
      </c>
      <c r="Q553" s="112">
        <f t="shared" ca="1" si="79"/>
        <v>0.89648835236110347</v>
      </c>
      <c r="R553" s="112">
        <f ca="1">IF(B552=0,0,IF(B553=B552,R552+L553/O553,L553/O553+1))</f>
        <v>364.37772678177771</v>
      </c>
    </row>
    <row r="554" spans="1:18" x14ac:dyDescent="0.25">
      <c r="A554" s="102">
        <v>551</v>
      </c>
      <c r="B554" s="102" t="str">
        <f>'Участки тепловых сетей'!B554</f>
        <v xml:space="preserve">Блочно-модульная котельная EMS-5600M (п. Сатис) </v>
      </c>
      <c r="C554" s="102" t="str">
        <f>'Участки тепловых сетей'!C554</f>
        <v>ГрОт-Ленина, 1</v>
      </c>
      <c r="D554" s="102" t="str">
        <f>'Участки тепловых сетей'!D554</f>
        <v xml:space="preserve">ул. Ленина, 1 </v>
      </c>
      <c r="E554" s="102">
        <f>IF('Участки тепловых сетей'!F554="Подземная канальная или подвальная",2,IF('Участки тепловых сетей'!F554="Подземная бесканальная",2,IF('Участки тепловых сетей'!F554="Надземная",1,0)))</f>
        <v>2</v>
      </c>
      <c r="F554" s="102">
        <f t="shared" si="72"/>
        <v>0.05</v>
      </c>
      <c r="G554" s="102">
        <f ca="1">IF(B554=0,0,(YEAR(TODAY())-'Участки тепловых сетей'!E554)*0.85)</f>
        <v>29.75</v>
      </c>
      <c r="H554" s="102">
        <f>IF(B554=0,0,'Участки тепловых сетей'!H554/1000)</f>
        <v>5.0000000000000001E-3</v>
      </c>
      <c r="I554" s="108">
        <f>IF(B554=0,0,'Участки тепловых сетей'!G554/1000)</f>
        <v>3.2000000000000001E-2</v>
      </c>
      <c r="J554" s="102">
        <f t="shared" si="73"/>
        <v>5.0000000000000001E-3</v>
      </c>
      <c r="K554" s="109">
        <f t="shared" ca="1" si="74"/>
        <v>2.2130083172909671</v>
      </c>
      <c r="L554" s="109">
        <f t="shared" ca="1" si="75"/>
        <v>9.3817453679901491E-4</v>
      </c>
      <c r="M554" s="109">
        <f t="shared" ca="1" si="76"/>
        <v>0.18763490735980298</v>
      </c>
      <c r="N554" s="108">
        <f t="shared" si="77"/>
        <v>3.8868231349848115</v>
      </c>
      <c r="O554" s="111">
        <f t="shared" si="78"/>
        <v>0.25727952244575381</v>
      </c>
      <c r="P554" s="111">
        <f>_xlfn.MAXIFS($R$4:$R$13,$B$4:$B$13,B554)</f>
        <v>0</v>
      </c>
      <c r="Q554" s="112">
        <f t="shared" ca="1" si="79"/>
        <v>0.99906226541133825</v>
      </c>
      <c r="R554" s="112">
        <f ca="1">IF(B553=0,0,IF(B554=B553,R553+L554/O554,L554/O554+1))</f>
        <v>364.381373300272</v>
      </c>
    </row>
    <row r="555" spans="1:18" x14ac:dyDescent="0.25">
      <c r="A555" s="102">
        <v>552</v>
      </c>
      <c r="B555" s="102" t="str">
        <f>'Участки тепловых сетей'!B555</f>
        <v xml:space="preserve">Блочно-модульная котельная EMS-5600M (п. Сатис) </v>
      </c>
      <c r="C555" s="102" t="str">
        <f>'Участки тепловых сетей'!C555</f>
        <v>УТ6</v>
      </c>
      <c r="D555" s="102" t="str">
        <f>'Участки тепловых сетей'!D555</f>
        <v xml:space="preserve">ул. Гаражная, склад </v>
      </c>
      <c r="E555" s="102">
        <f>IF('Участки тепловых сетей'!F555="Подземная канальная или подвальная",2,IF('Участки тепловых сетей'!F555="Подземная бесканальная",2,IF('Участки тепловых сетей'!F555="Надземная",1,0)))</f>
        <v>1</v>
      </c>
      <c r="F555" s="102">
        <f t="shared" si="72"/>
        <v>0.05</v>
      </c>
      <c r="G555" s="102">
        <f ca="1">IF(B555=0,0,(YEAR(TODAY())-'Участки тепловых сетей'!E555)*0.85)</f>
        <v>38.25</v>
      </c>
      <c r="H555" s="102">
        <f>IF(B555=0,0,'Участки тепловых сетей'!H555/1000)</f>
        <v>4.7E-2</v>
      </c>
      <c r="I555" s="108">
        <f>IF(B555=0,0,'Участки тепловых сетей'!G555/1000)</f>
        <v>2.7E-2</v>
      </c>
      <c r="J555" s="102">
        <f t="shared" si="73"/>
        <v>4.7E-2</v>
      </c>
      <c r="K555" s="109">
        <f t="shared" ca="1" si="74"/>
        <v>3.3849963207636384</v>
      </c>
      <c r="L555" s="109">
        <f t="shared" ca="1" si="75"/>
        <v>5.7629082033795451E-2</v>
      </c>
      <c r="M555" s="109">
        <f t="shared" ca="1" si="76"/>
        <v>1.226150681570116</v>
      </c>
      <c r="N555" s="108">
        <f t="shared" si="77"/>
        <v>3.7036464574137047</v>
      </c>
      <c r="O555" s="111">
        <f t="shared" si="78"/>
        <v>0.2700041733190458</v>
      </c>
      <c r="P555" s="111">
        <f>_xlfn.MAXIFS($R$4:$R$13,$B$4:$B$13,B555)</f>
        <v>0</v>
      </c>
      <c r="Q555" s="112">
        <f t="shared" ca="1" si="79"/>
        <v>0.94400002907788227</v>
      </c>
      <c r="R555" s="112">
        <f ca="1">IF(B554=0,0,IF(B555=B554,R554+L555/O555,L555/O555+1))</f>
        <v>364.59481104579049</v>
      </c>
    </row>
    <row r="556" spans="1:18" x14ac:dyDescent="0.25">
      <c r="A556" s="102">
        <v>553</v>
      </c>
      <c r="B556" s="102" t="str">
        <f>'Участки тепловых сетей'!B556</f>
        <v xml:space="preserve">Блочно-модульная котельная EMS-5600M (п. Сатис) </v>
      </c>
      <c r="C556" s="102" t="str">
        <f>'Участки тепловых сетей'!C556</f>
        <v>УТ5</v>
      </c>
      <c r="D556" s="102" t="str">
        <f>'Участки тепловых сетей'!D556</f>
        <v xml:space="preserve">ул. Гаражная, ангар </v>
      </c>
      <c r="E556" s="102">
        <f>IF('Участки тепловых сетей'!F556="Подземная канальная или подвальная",2,IF('Участки тепловых сетей'!F556="Подземная бесканальная",2,IF('Участки тепловых сетей'!F556="Надземная",1,0)))</f>
        <v>2</v>
      </c>
      <c r="F556" s="102">
        <f t="shared" si="72"/>
        <v>0.05</v>
      </c>
      <c r="G556" s="102">
        <f ca="1">IF(B556=0,0,(YEAR(TODAY())-'Участки тепловых сетей'!E556)*0.85)</f>
        <v>38.25</v>
      </c>
      <c r="H556" s="102">
        <f>IF(B556=0,0,'Участки тепловых сетей'!H556/1000)</f>
        <v>1.7000000000000001E-2</v>
      </c>
      <c r="I556" s="108">
        <f>IF(B556=0,0,'Участки тепловых сетей'!G556/1000)</f>
        <v>2.7E-2</v>
      </c>
      <c r="J556" s="102">
        <f t="shared" si="73"/>
        <v>1.7000000000000001E-2</v>
      </c>
      <c r="K556" s="109">
        <f t="shared" ca="1" si="74"/>
        <v>3.3849963207636384</v>
      </c>
      <c r="L556" s="109">
        <f t="shared" ca="1" si="75"/>
        <v>2.0844561586691974E-2</v>
      </c>
      <c r="M556" s="109">
        <f t="shared" ca="1" si="76"/>
        <v>1.226150681570116</v>
      </c>
      <c r="N556" s="108">
        <f t="shared" si="77"/>
        <v>3.7057982906440712</v>
      </c>
      <c r="O556" s="111">
        <f t="shared" si="78"/>
        <v>0.26984739091835436</v>
      </c>
      <c r="P556" s="111">
        <f>_xlfn.MAXIFS($R$4:$R$13,$B$4:$B$13,B556)</f>
        <v>0</v>
      </c>
      <c r="Q556" s="112">
        <f t="shared" ca="1" si="79"/>
        <v>0.97937118464171014</v>
      </c>
      <c r="R556" s="112">
        <f ca="1">IF(B555=0,0,IF(B556=B555,R555+L556/O556,L556/O556+1))</f>
        <v>364.6720567864877</v>
      </c>
    </row>
    <row r="557" spans="1:18" x14ac:dyDescent="0.25">
      <c r="A557" s="102">
        <v>554</v>
      </c>
      <c r="B557" s="102" t="str">
        <f>'Участки тепловых сетей'!B557</f>
        <v xml:space="preserve">Блочно-модульная котельная EMS-5600M (п. Сатис) </v>
      </c>
      <c r="C557" s="102" t="str">
        <f>'Участки тепловых сетей'!C557</f>
        <v>ТК47</v>
      </c>
      <c r="D557" s="102" t="str">
        <f>'Участки тепловых сетей'!D557</f>
        <v xml:space="preserve">ул. Ленина, 7 </v>
      </c>
      <c r="E557" s="102">
        <f>IF('Участки тепловых сетей'!F557="Подземная канальная или подвальная",2,IF('Участки тепловых сетей'!F557="Подземная бесканальная",2,IF('Участки тепловых сетей'!F557="Надземная",1,0)))</f>
        <v>2</v>
      </c>
      <c r="F557" s="102">
        <f t="shared" si="72"/>
        <v>0.05</v>
      </c>
      <c r="G557" s="102">
        <f ca="1">IF(B557=0,0,(YEAR(TODAY())-'Участки тепловых сетей'!E557)*0.85)</f>
        <v>29.75</v>
      </c>
      <c r="H557" s="102">
        <f>IF(B557=0,0,'Участки тепловых сетей'!H557/1000)</f>
        <v>2.5000000000000001E-2</v>
      </c>
      <c r="I557" s="108">
        <f>IF(B557=0,0,'Участки тепловых сетей'!G557/1000)</f>
        <v>2.7E-2</v>
      </c>
      <c r="J557" s="102">
        <f t="shared" si="73"/>
        <v>2.5000000000000001E-2</v>
      </c>
      <c r="K557" s="109">
        <f t="shared" ca="1" si="74"/>
        <v>2.2130083172909671</v>
      </c>
      <c r="L557" s="109">
        <f t="shared" ca="1" si="75"/>
        <v>4.6908726839950746E-3</v>
      </c>
      <c r="M557" s="109">
        <f t="shared" ca="1" si="76"/>
        <v>0.18763490735980298</v>
      </c>
      <c r="N557" s="108">
        <f t="shared" si="77"/>
        <v>3.7052244684493072</v>
      </c>
      <c r="O557" s="111">
        <f t="shared" si="78"/>
        <v>0.26988918175273607</v>
      </c>
      <c r="P557" s="111">
        <f>_xlfn.MAXIFS($R$4:$R$13,$B$4:$B$13,B557)</f>
        <v>0</v>
      </c>
      <c r="Q557" s="112">
        <f t="shared" ca="1" si="79"/>
        <v>0.99532011227621153</v>
      </c>
      <c r="R557" s="112">
        <f ca="1">IF(B556=0,0,IF(B557=B556,R556+L557/O557,L557/O557+1))</f>
        <v>364.68943752273481</v>
      </c>
    </row>
    <row r="558" spans="1:18" x14ac:dyDescent="0.25">
      <c r="A558" s="102">
        <v>555</v>
      </c>
      <c r="B558" s="102" t="str">
        <f>'Участки тепловых сетей'!B558</f>
        <v xml:space="preserve">Блочно-модульная котельная EMS-5600M (п. Сатис) </v>
      </c>
      <c r="C558" s="102" t="str">
        <f>'Участки тепловых сетей'!C558</f>
        <v>УТ11</v>
      </c>
      <c r="D558" s="102" t="str">
        <f>'Участки тепловых сетей'!D558</f>
        <v xml:space="preserve">ул. Мира, 2 </v>
      </c>
      <c r="E558" s="102">
        <f>IF('Участки тепловых сетей'!F558="Подземная канальная или подвальная",2,IF('Участки тепловых сетей'!F558="Подземная бесканальная",2,IF('Участки тепловых сетей'!F558="Надземная",1,0)))</f>
        <v>2</v>
      </c>
      <c r="F558" s="102">
        <f t="shared" si="72"/>
        <v>0.05</v>
      </c>
      <c r="G558" s="102">
        <f ca="1">IF(B558=0,0,(YEAR(TODAY())-'Участки тепловых сетей'!E558)*0.85)</f>
        <v>30.599999999999998</v>
      </c>
      <c r="H558" s="102">
        <f>IF(B558=0,0,'Участки тепловых сетей'!H558/1000)</f>
        <v>2.8000000000000001E-2</v>
      </c>
      <c r="I558" s="108">
        <f>IF(B558=0,0,'Участки тепловых сетей'!G558/1000)</f>
        <v>2.7E-2</v>
      </c>
      <c r="J558" s="102">
        <f t="shared" si="73"/>
        <v>2.8000000000000001E-2</v>
      </c>
      <c r="K558" s="109">
        <f t="shared" ca="1" si="74"/>
        <v>2.3090884111498902</v>
      </c>
      <c r="L558" s="109">
        <f t="shared" ca="1" si="75"/>
        <v>6.0531345297691721E-3</v>
      </c>
      <c r="M558" s="109">
        <f t="shared" ca="1" si="76"/>
        <v>0.21618337606318472</v>
      </c>
      <c r="N558" s="108">
        <f t="shared" si="77"/>
        <v>3.7050092851262706</v>
      </c>
      <c r="O558" s="111">
        <f t="shared" si="78"/>
        <v>0.26990485665298919</v>
      </c>
      <c r="P558" s="111">
        <f>_xlfn.MAXIFS($R$4:$R$13,$B$4:$B$13,B558)</f>
        <v>0</v>
      </c>
      <c r="Q558" s="112">
        <f t="shared" ca="1" si="79"/>
        <v>0.99396514878000297</v>
      </c>
      <c r="R558" s="112">
        <f ca="1">IF(B557=0,0,IF(B558=B557,R557+L558/O558,L558/O558+1))</f>
        <v>364.71186444237173</v>
      </c>
    </row>
    <row r="559" spans="1:18" x14ac:dyDescent="0.25">
      <c r="A559" s="102">
        <v>556</v>
      </c>
      <c r="B559" s="102" t="str">
        <f>'Участки тепловых сетей'!B559</f>
        <v xml:space="preserve">Блочно-модульная котельная EMS-5600M (п. Сатис) </v>
      </c>
      <c r="C559" s="102" t="str">
        <f>'Участки тепловых сетей'!C559</f>
        <v>ТК10</v>
      </c>
      <c r="D559" s="102" t="str">
        <f>'Участки тепловых сетей'!D559</f>
        <v xml:space="preserve">ул. Мира, 6 </v>
      </c>
      <c r="E559" s="102">
        <f>IF('Участки тепловых сетей'!F559="Подземная канальная или подвальная",2,IF('Участки тепловых сетей'!F559="Подземная бесканальная",2,IF('Участки тепловых сетей'!F559="Надземная",1,0)))</f>
        <v>2</v>
      </c>
      <c r="F559" s="102">
        <f t="shared" si="72"/>
        <v>0.05</v>
      </c>
      <c r="G559" s="102">
        <f ca="1">IF(B559=0,0,(YEAR(TODAY())-'Участки тепловых сетей'!E559)*0.85)</f>
        <v>30.599999999999998</v>
      </c>
      <c r="H559" s="102">
        <f>IF(B559=0,0,'Участки тепловых сетей'!H559/1000)</f>
        <v>0.04</v>
      </c>
      <c r="I559" s="108">
        <f>IF(B559=0,0,'Участки тепловых сетей'!G559/1000)</f>
        <v>2.7E-2</v>
      </c>
      <c r="J559" s="102">
        <f t="shared" si="73"/>
        <v>0.04</v>
      </c>
      <c r="K559" s="109">
        <f t="shared" ca="1" si="74"/>
        <v>2.3090884111498902</v>
      </c>
      <c r="L559" s="109">
        <f t="shared" ca="1" si="75"/>
        <v>8.6473350425273886E-3</v>
      </c>
      <c r="M559" s="109">
        <f t="shared" ca="1" si="76"/>
        <v>0.21618337606318472</v>
      </c>
      <c r="N559" s="108">
        <f t="shared" si="77"/>
        <v>3.7041485518341237</v>
      </c>
      <c r="O559" s="111">
        <f t="shared" si="78"/>
        <v>0.2699675744658907</v>
      </c>
      <c r="P559" s="111">
        <f>_xlfn.MAXIFS($R$4:$R$13,$B$4:$B$13,B559)</f>
        <v>0</v>
      </c>
      <c r="Q559" s="112">
        <f t="shared" ca="1" si="79"/>
        <v>0.99138994562228322</v>
      </c>
      <c r="R559" s="112">
        <f ca="1">IF(B558=0,0,IF(B559=B558,R558+L559/O559,L559/O559+1))</f>
        <v>364.74389545594676</v>
      </c>
    </row>
    <row r="560" spans="1:18" x14ac:dyDescent="0.25">
      <c r="A560" s="102">
        <v>557</v>
      </c>
      <c r="B560" s="102" t="str">
        <f>'Участки тепловых сетей'!B560</f>
        <v xml:space="preserve">Блочно-модульная котельная EMS-5600M (п. Сатис) </v>
      </c>
      <c r="C560" s="102" t="str">
        <f>'Участки тепловых сетей'!C560</f>
        <v>ТК12</v>
      </c>
      <c r="D560" s="102" t="str">
        <f>'Участки тепловых сетей'!D560</f>
        <v xml:space="preserve">ул. Мира, 19 </v>
      </c>
      <c r="E560" s="102">
        <f>IF('Участки тепловых сетей'!F560="Подземная канальная или подвальная",2,IF('Участки тепловых сетей'!F560="Подземная бесканальная",2,IF('Участки тепловых сетей'!F560="Надземная",1,0)))</f>
        <v>2</v>
      </c>
      <c r="F560" s="102">
        <f t="shared" si="72"/>
        <v>0.05</v>
      </c>
      <c r="G560" s="102">
        <f ca="1">IF(B560=0,0,(YEAR(TODAY())-'Участки тепловых сетей'!E560)*0.85)</f>
        <v>31.45</v>
      </c>
      <c r="H560" s="102">
        <f>IF(B560=0,0,'Участки тепловых сетей'!H560/1000)</f>
        <v>0.02</v>
      </c>
      <c r="I560" s="108">
        <f>IF(B560=0,0,'Участки тепловых сетей'!G560/1000)</f>
        <v>2.7E-2</v>
      </c>
      <c r="J560" s="102">
        <f t="shared" si="73"/>
        <v>0.02</v>
      </c>
      <c r="K560" s="109">
        <f t="shared" ca="1" si="74"/>
        <v>2.4093399237801809</v>
      </c>
      <c r="L560" s="109">
        <f t="shared" ca="1" si="75"/>
        <v>5.0270898629686915E-3</v>
      </c>
      <c r="M560" s="109">
        <f t="shared" ca="1" si="76"/>
        <v>0.25135449314843455</v>
      </c>
      <c r="N560" s="108">
        <f t="shared" si="77"/>
        <v>3.705583107321035</v>
      </c>
      <c r="O560" s="111">
        <f t="shared" si="78"/>
        <v>0.26986306096450058</v>
      </c>
      <c r="P560" s="111">
        <f>_xlfn.MAXIFS($R$4:$R$13,$B$4:$B$13,B560)</f>
        <v>0</v>
      </c>
      <c r="Q560" s="112">
        <f t="shared" ca="1" si="79"/>
        <v>0.99498552480606584</v>
      </c>
      <c r="R560" s="112">
        <f ca="1">IF(B559=0,0,IF(B560=B559,R559+L560/O560,L560/O560+1))</f>
        <v>364.76252375522193</v>
      </c>
    </row>
    <row r="561" spans="1:18" x14ac:dyDescent="0.25">
      <c r="A561" s="102">
        <v>558</v>
      </c>
      <c r="B561" s="102" t="str">
        <f>'Участки тепловых сетей'!B561</f>
        <v xml:space="preserve">Блочно-модульная котельная EMS-5600M (п. Сатис) </v>
      </c>
      <c r="C561" s="102" t="str">
        <f>'Участки тепловых сетей'!C561</f>
        <v>ТК14</v>
      </c>
      <c r="D561" s="102" t="str">
        <f>'Участки тепловых сетей'!D561</f>
        <v xml:space="preserve">ул. Октябрьская, 11А </v>
      </c>
      <c r="E561" s="102">
        <f>IF('Участки тепловых сетей'!F561="Подземная канальная или подвальная",2,IF('Участки тепловых сетей'!F561="Подземная бесканальная",2,IF('Участки тепловых сетей'!F561="Надземная",1,0)))</f>
        <v>2</v>
      </c>
      <c r="F561" s="102">
        <f t="shared" si="72"/>
        <v>0.05</v>
      </c>
      <c r="G561" s="102">
        <f ca="1">IF(B561=0,0,(YEAR(TODAY())-'Участки тепловых сетей'!E561)*0.85)</f>
        <v>31.45</v>
      </c>
      <c r="H561" s="102">
        <f>IF(B561=0,0,'Участки тепловых сетей'!H561/1000)</f>
        <v>1.2E-2</v>
      </c>
      <c r="I561" s="108">
        <f>IF(B561=0,0,'Участки тепловых сетей'!G561/1000)</f>
        <v>2.7E-2</v>
      </c>
      <c r="J561" s="102">
        <f t="shared" si="73"/>
        <v>1.2E-2</v>
      </c>
      <c r="K561" s="109">
        <f t="shared" ca="1" si="74"/>
        <v>2.4093399237801809</v>
      </c>
      <c r="L561" s="109">
        <f t="shared" ca="1" si="75"/>
        <v>3.0162539177812147E-3</v>
      </c>
      <c r="M561" s="109">
        <f t="shared" ca="1" si="76"/>
        <v>0.25135449314843455</v>
      </c>
      <c r="N561" s="108">
        <f t="shared" si="77"/>
        <v>3.7061569295157999</v>
      </c>
      <c r="O561" s="111">
        <f t="shared" si="78"/>
        <v>0.26982127821841789</v>
      </c>
      <c r="P561" s="111">
        <f>_xlfn.MAXIFS($R$4:$R$13,$B$4:$B$13,B561)</f>
        <v>0</v>
      </c>
      <c r="Q561" s="112">
        <f t="shared" ca="1" si="79"/>
        <v>0.99698829040597403</v>
      </c>
      <c r="R561" s="112">
        <f ca="1">IF(B560=0,0,IF(B561=B560,R560+L561/O561,L561/O561+1))</f>
        <v>364.77370246558047</v>
      </c>
    </row>
    <row r="562" spans="1:18" x14ac:dyDescent="0.25">
      <c r="A562" s="102">
        <v>559</v>
      </c>
      <c r="B562" s="102" t="str">
        <f>'Участки тепловых сетей'!B562</f>
        <v xml:space="preserve">Блочно-модульная котельная EMS-5600M (п. Сатис) </v>
      </c>
      <c r="C562" s="102" t="str">
        <f>'Участки тепловых сетей'!C562</f>
        <v>ТК17</v>
      </c>
      <c r="D562" s="102" t="str">
        <f>'Участки тепловых сетей'!D562</f>
        <v xml:space="preserve">ул. Советская, 20 </v>
      </c>
      <c r="E562" s="102">
        <f>IF('Участки тепловых сетей'!F562="Подземная канальная или подвальная",2,IF('Участки тепловых сетей'!F562="Подземная бесканальная",2,IF('Участки тепловых сетей'!F562="Надземная",1,0)))</f>
        <v>2</v>
      </c>
      <c r="F562" s="102">
        <f t="shared" si="72"/>
        <v>0.05</v>
      </c>
      <c r="G562" s="102">
        <f ca="1">IF(B562=0,0,(YEAR(TODAY())-'Участки тепловых сетей'!E562)*0.85)</f>
        <v>36.549999999999997</v>
      </c>
      <c r="H562" s="102">
        <f>IF(B562=0,0,'Участки тепловых сетей'!H562/1000)</f>
        <v>0.03</v>
      </c>
      <c r="I562" s="108">
        <f>IF(B562=0,0,'Участки тепловых сетей'!G562/1000)</f>
        <v>2.7E-2</v>
      </c>
      <c r="J562" s="102">
        <f t="shared" si="73"/>
        <v>0.03</v>
      </c>
      <c r="K562" s="109">
        <f t="shared" ca="1" si="74"/>
        <v>3.1091607032751369</v>
      </c>
      <c r="L562" s="109">
        <f t="shared" ca="1" si="75"/>
        <v>2.3084007357079436E-2</v>
      </c>
      <c r="M562" s="109">
        <f t="shared" ca="1" si="76"/>
        <v>0.76946691190264793</v>
      </c>
      <c r="N562" s="108">
        <f t="shared" si="77"/>
        <v>3.7048658295775794</v>
      </c>
      <c r="O562" s="111">
        <f t="shared" si="78"/>
        <v>0.26991530759806698</v>
      </c>
      <c r="P562" s="111">
        <f>_xlfn.MAXIFS($R$4:$R$13,$B$4:$B$13,B562)</f>
        <v>0</v>
      </c>
      <c r="Q562" s="112">
        <f t="shared" ca="1" si="79"/>
        <v>0.97718038998313184</v>
      </c>
      <c r="R562" s="112">
        <f ca="1">IF(B561=0,0,IF(B562=B561,R561+L562/O562,L562/O562+1))</f>
        <v>364.8592256156474</v>
      </c>
    </row>
    <row r="563" spans="1:18" x14ac:dyDescent="0.25">
      <c r="A563" s="102">
        <v>560</v>
      </c>
      <c r="B563" s="102" t="str">
        <f>'Участки тепловых сетей'!B563</f>
        <v xml:space="preserve">Блочно-модульная котельная EMS-5600M (п. Сатис) </v>
      </c>
      <c r="C563" s="102" t="str">
        <f>'Участки тепловых сетей'!C563</f>
        <v>УТ13</v>
      </c>
      <c r="D563" s="102" t="str">
        <f>'Участки тепловых сетей'!D563</f>
        <v xml:space="preserve">ул. Октябрьская, 2А </v>
      </c>
      <c r="E563" s="102">
        <f>IF('Участки тепловых сетей'!F563="Подземная канальная или подвальная",2,IF('Участки тепловых сетей'!F563="Подземная бесканальная",2,IF('Участки тепловых сетей'!F563="Надземная",1,0)))</f>
        <v>2</v>
      </c>
      <c r="F563" s="102">
        <f t="shared" si="72"/>
        <v>0.05</v>
      </c>
      <c r="G563" s="102">
        <f ca="1">IF(B563=0,0,(YEAR(TODAY())-'Участки тепловых сетей'!E563)*0.85)</f>
        <v>28.9</v>
      </c>
      <c r="H563" s="102">
        <f>IF(B563=0,0,'Участки тепловых сетей'!H563/1000)</f>
        <v>1.4999999999999999E-2</v>
      </c>
      <c r="I563" s="108">
        <f>IF(B563=0,0,'Участки тепловых сетей'!G563/1000)</f>
        <v>2.7E-2</v>
      </c>
      <c r="J563" s="102">
        <f t="shared" si="73"/>
        <v>1.4999999999999999E-2</v>
      </c>
      <c r="K563" s="109">
        <f t="shared" ca="1" si="74"/>
        <v>2.1209260714102172</v>
      </c>
      <c r="L563" s="109">
        <f t="shared" ca="1" si="75"/>
        <v>2.4643005365429884E-3</v>
      </c>
      <c r="M563" s="109">
        <f t="shared" ca="1" si="76"/>
        <v>0.16428670243619922</v>
      </c>
      <c r="N563" s="108">
        <f t="shared" si="77"/>
        <v>3.7059417461927628</v>
      </c>
      <c r="O563" s="111">
        <f t="shared" si="78"/>
        <v>0.26983694523189233</v>
      </c>
      <c r="P563" s="111">
        <f>_xlfn.MAXIFS($R$4:$R$13,$B$4:$B$13,B563)</f>
        <v>0</v>
      </c>
      <c r="Q563" s="112">
        <f t="shared" ca="1" si="79"/>
        <v>0.99753873335936871</v>
      </c>
      <c r="R563" s="112">
        <f ca="1">IF(B562=0,0,IF(B563=B562,R562+L563/O563,L563/O563+1))</f>
        <v>364.86835816988093</v>
      </c>
    </row>
    <row r="564" spans="1:18" x14ac:dyDescent="0.25">
      <c r="A564" s="102">
        <v>561</v>
      </c>
      <c r="B564" s="102" t="str">
        <f>'Участки тепловых сетей'!B564</f>
        <v xml:space="preserve">Блочно-модульная котельная EMS-5600M (п. Сатис) </v>
      </c>
      <c r="C564" s="102" t="str">
        <f>'Участки тепловых сетей'!C564</f>
        <v>УТ14</v>
      </c>
      <c r="D564" s="102" t="str">
        <f>'Участки тепловых сетей'!D564</f>
        <v xml:space="preserve">ул. Октябрьская, 10 </v>
      </c>
      <c r="E564" s="102">
        <f>IF('Участки тепловых сетей'!F564="Подземная канальная или подвальная",2,IF('Участки тепловых сетей'!F564="Подземная бесканальная",2,IF('Участки тепловых сетей'!F564="Надземная",1,0)))</f>
        <v>2</v>
      </c>
      <c r="F564" s="102">
        <f t="shared" si="72"/>
        <v>0.05</v>
      </c>
      <c r="G564" s="102">
        <f ca="1">IF(B564=0,0,(YEAR(TODAY())-'Участки тепловых сетей'!E564)*0.85)</f>
        <v>33.15</v>
      </c>
      <c r="H564" s="102">
        <f>IF(B564=0,0,'Участки тепловых сетей'!H564/1000)</f>
        <v>4.4999999999999998E-2</v>
      </c>
      <c r="I564" s="108">
        <f>IF(B564=0,0,'Участки тепловых сетей'!G564/1000)</f>
        <v>2.7E-2</v>
      </c>
      <c r="J564" s="102">
        <f t="shared" si="73"/>
        <v>4.4999999999999998E-2</v>
      </c>
      <c r="K564" s="109">
        <f t="shared" ca="1" si="74"/>
        <v>2.623089494497302</v>
      </c>
      <c r="L564" s="109">
        <f t="shared" ca="1" si="75"/>
        <v>1.5738881740330918E-2</v>
      </c>
      <c r="M564" s="109">
        <f t="shared" ca="1" si="76"/>
        <v>0.34975292756290927</v>
      </c>
      <c r="N564" s="108">
        <f t="shared" si="77"/>
        <v>3.7037899129623959</v>
      </c>
      <c r="O564" s="111">
        <f t="shared" si="78"/>
        <v>0.26999371549132273</v>
      </c>
      <c r="P564" s="111">
        <f>_xlfn.MAXIFS($R$4:$R$13,$B$4:$B$13,B564)</f>
        <v>0</v>
      </c>
      <c r="Q564" s="112">
        <f t="shared" ca="1" si="79"/>
        <v>0.98438432722156244</v>
      </c>
      <c r="R564" s="112">
        <f ca="1">IF(B563=0,0,IF(B564=B563,R563+L564/O564,L564/O564+1))</f>
        <v>364.92665168131208</v>
      </c>
    </row>
    <row r="565" spans="1:18" x14ac:dyDescent="0.25">
      <c r="A565" s="102">
        <v>562</v>
      </c>
      <c r="B565" s="102" t="str">
        <f>'Участки тепловых сетей'!B565</f>
        <v xml:space="preserve">Блочно-модульная котельная EMS-5600M (п. Сатис) </v>
      </c>
      <c r="C565" s="102" t="str">
        <f>'Участки тепловых сетей'!C565</f>
        <v>ТК21</v>
      </c>
      <c r="D565" s="102" t="str">
        <f>'Участки тепловых сетей'!D565</f>
        <v xml:space="preserve">ГрОт-Советская, 16 </v>
      </c>
      <c r="E565" s="102">
        <f>IF('Участки тепловых сетей'!F565="Подземная канальная или подвальная",2,IF('Участки тепловых сетей'!F565="Подземная бесканальная",2,IF('Участки тепловых сетей'!F565="Надземная",1,0)))</f>
        <v>2</v>
      </c>
      <c r="F565" s="102">
        <f t="shared" si="72"/>
        <v>0.05</v>
      </c>
      <c r="G565" s="102">
        <f ca="1">IF(B565=0,0,(YEAR(TODAY())-'Участки тепловых сетей'!E565)*0.85)</f>
        <v>35.699999999999996</v>
      </c>
      <c r="H565" s="102">
        <f>IF(B565=0,0,'Участки тепловых сетей'!H565/1000)</f>
        <v>5.0999999999999997E-2</v>
      </c>
      <c r="I565" s="108">
        <f>IF(B565=0,0,'Участки тепловых сетей'!G565/1000)</f>
        <v>2.7E-2</v>
      </c>
      <c r="J565" s="102">
        <f t="shared" si="73"/>
        <v>5.0999999999999997E-2</v>
      </c>
      <c r="K565" s="109">
        <f t="shared" ca="1" si="74"/>
        <v>2.9797899737912927</v>
      </c>
      <c r="L565" s="109">
        <f t="shared" ca="1" si="75"/>
        <v>3.1674310775430529E-2</v>
      </c>
      <c r="M565" s="109">
        <f t="shared" ca="1" si="76"/>
        <v>0.62106491716530454</v>
      </c>
      <c r="N565" s="108">
        <f t="shared" si="77"/>
        <v>3.7033595463163227</v>
      </c>
      <c r="O565" s="111">
        <f t="shared" si="78"/>
        <v>0.27002509140509601</v>
      </c>
      <c r="P565" s="111">
        <f>_xlfn.MAXIFS($R$4:$R$13,$B$4:$B$13,B565)</f>
        <v>0</v>
      </c>
      <c r="Q565" s="112">
        <f t="shared" ca="1" si="79"/>
        <v>0.96882206560890971</v>
      </c>
      <c r="R565" s="112">
        <f ca="1">IF(B564=0,0,IF(B565=B564,R564+L565/O565,L565/O565+1))</f>
        <v>365.04395304249527</v>
      </c>
    </row>
    <row r="566" spans="1:18" x14ac:dyDescent="0.25">
      <c r="A566" s="102">
        <v>563</v>
      </c>
      <c r="B566" s="102" t="str">
        <f>'Участки тепловых сетей'!B566</f>
        <v xml:space="preserve">Блочно-модульная котельная EMS-5600M (п. Сатис) </v>
      </c>
      <c r="C566" s="102" t="str">
        <f>'Участки тепловых сетей'!C566</f>
        <v>ГрОт-Советская, 16</v>
      </c>
      <c r="D566" s="102" t="str">
        <f>'Участки тепловых сетей'!D566</f>
        <v xml:space="preserve">ул. Советская, 18 </v>
      </c>
      <c r="E566" s="102">
        <f>IF('Участки тепловых сетей'!F566="Подземная канальная или подвальная",2,IF('Участки тепловых сетей'!F566="Подземная бесканальная",2,IF('Участки тепловых сетей'!F566="Надземная",1,0)))</f>
        <v>2</v>
      </c>
      <c r="F566" s="102">
        <f t="shared" si="72"/>
        <v>0.05</v>
      </c>
      <c r="G566" s="102">
        <f ca="1">IF(B566=0,0,(YEAR(TODAY())-'Участки тепловых сетей'!E566)*0.85)</f>
        <v>35.699999999999996</v>
      </c>
      <c r="H566" s="102">
        <f>IF(B566=0,0,'Участки тепловых сетей'!H566/1000)</f>
        <v>1.6E-2</v>
      </c>
      <c r="I566" s="108">
        <f>IF(B566=0,0,'Участки тепловых сетей'!G566/1000)</f>
        <v>2.7E-2</v>
      </c>
      <c r="J566" s="102">
        <f t="shared" si="73"/>
        <v>1.6E-2</v>
      </c>
      <c r="K566" s="109">
        <f t="shared" ca="1" si="74"/>
        <v>2.9797899737912927</v>
      </c>
      <c r="L566" s="109">
        <f t="shared" ca="1" si="75"/>
        <v>9.9370386746448734E-3</v>
      </c>
      <c r="M566" s="109">
        <f t="shared" ca="1" si="76"/>
        <v>0.62106491716530454</v>
      </c>
      <c r="N566" s="108">
        <f t="shared" si="77"/>
        <v>3.705870018418417</v>
      </c>
      <c r="O566" s="111">
        <f t="shared" si="78"/>
        <v>0.26984216797403426</v>
      </c>
      <c r="P566" s="111">
        <f>_xlfn.MAXIFS($R$4:$R$13,$B$4:$B$13,B566)</f>
        <v>0</v>
      </c>
      <c r="Q566" s="112">
        <f t="shared" ca="1" si="79"/>
        <v>0.99011217056125211</v>
      </c>
      <c r="R566" s="112">
        <f ca="1">IF(B565=0,0,IF(B566=B565,R565+L566/O566,L566/O566+1))</f>
        <v>365.08077841619149</v>
      </c>
    </row>
    <row r="567" spans="1:18" x14ac:dyDescent="0.25">
      <c r="A567" s="102">
        <v>564</v>
      </c>
      <c r="B567" s="102" t="str">
        <f>'Участки тепловых сетей'!B567</f>
        <v xml:space="preserve">Блочно-модульная котельная EMS-5600M (п. Сатис) </v>
      </c>
      <c r="C567" s="102" t="str">
        <f>'Участки тепловых сетей'!C567</f>
        <v>ТК22</v>
      </c>
      <c r="D567" s="102" t="str">
        <f>'Участки тепловых сетей'!D567</f>
        <v xml:space="preserve">ТК22А </v>
      </c>
      <c r="E567" s="102">
        <f>IF('Участки тепловых сетей'!F567="Подземная канальная или подвальная",2,IF('Участки тепловых сетей'!F567="Подземная бесканальная",2,IF('Участки тепловых сетей'!F567="Надземная",1,0)))</f>
        <v>2</v>
      </c>
      <c r="F567" s="102">
        <f t="shared" si="72"/>
        <v>0.05</v>
      </c>
      <c r="G567" s="102">
        <f ca="1">IF(B567=0,0,(YEAR(TODAY())-'Участки тепловых сетей'!E567)*0.85)</f>
        <v>36.549999999999997</v>
      </c>
      <c r="H567" s="102">
        <f>IF(B567=0,0,'Участки тепловых сетей'!H567/1000)</f>
        <v>1.9E-2</v>
      </c>
      <c r="I567" s="108">
        <f>IF(B567=0,0,'Участки тепловых сетей'!G567/1000)</f>
        <v>2.7E-2</v>
      </c>
      <c r="J567" s="102">
        <f t="shared" si="73"/>
        <v>1.9E-2</v>
      </c>
      <c r="K567" s="109">
        <f t="shared" ca="1" si="74"/>
        <v>3.1091607032751369</v>
      </c>
      <c r="L567" s="109">
        <f t="shared" ca="1" si="75"/>
        <v>1.4619871326150311E-2</v>
      </c>
      <c r="M567" s="109">
        <f t="shared" ca="1" si="76"/>
        <v>0.76946691190264793</v>
      </c>
      <c r="N567" s="108">
        <f t="shared" si="77"/>
        <v>3.7056548350953809</v>
      </c>
      <c r="O567" s="111">
        <f t="shared" si="78"/>
        <v>0.26985783741357572</v>
      </c>
      <c r="P567" s="111">
        <f>_xlfn.MAXIFS($R$4:$R$13,$B$4:$B$13,B567)</f>
        <v>0</v>
      </c>
      <c r="Q567" s="112">
        <f t="shared" ca="1" si="79"/>
        <v>0.98548648008053497</v>
      </c>
      <c r="R567" s="112">
        <f ca="1">IF(B566=0,0,IF(B567=B566,R566+L567/O567,L567/O567+1))</f>
        <v>365.13495461305973</v>
      </c>
    </row>
    <row r="568" spans="1:18" x14ac:dyDescent="0.25">
      <c r="A568" s="102">
        <v>565</v>
      </c>
      <c r="B568" s="102" t="str">
        <f>'Участки тепловых сетей'!B568</f>
        <v xml:space="preserve">Блочно-модульная котельная EMS-5600M (п. Сатис) </v>
      </c>
      <c r="C568" s="102" t="str">
        <f>'Участки тепловых сетей'!C568</f>
        <v>ТК22А</v>
      </c>
      <c r="D568" s="102" t="str">
        <f>'Участки тепловых сетей'!D568</f>
        <v xml:space="preserve">ул. Советская, 10 </v>
      </c>
      <c r="E568" s="102">
        <f>IF('Участки тепловых сетей'!F568="Подземная канальная или подвальная",2,IF('Участки тепловых сетей'!F568="Подземная бесканальная",2,IF('Участки тепловых сетей'!F568="Надземная",1,0)))</f>
        <v>2</v>
      </c>
      <c r="F568" s="102">
        <f t="shared" si="72"/>
        <v>0.05</v>
      </c>
      <c r="G568" s="102">
        <f ca="1">IF(B568=0,0,(YEAR(TODAY())-'Участки тепловых сетей'!E568)*0.85)</f>
        <v>3.4</v>
      </c>
      <c r="H568" s="102">
        <f>IF(B568=0,0,'Участки тепловых сетей'!H568/1000)</f>
        <v>1.4E-2</v>
      </c>
      <c r="I568" s="108">
        <f>IF(B568=0,0,'Участки тепловых сетей'!G568/1000)</f>
        <v>2.7E-2</v>
      </c>
      <c r="J568" s="102">
        <f t="shared" si="73"/>
        <v>1.4E-2</v>
      </c>
      <c r="K568" s="109">
        <f t="shared" ca="1" si="74"/>
        <v>1</v>
      </c>
      <c r="L568" s="109">
        <f t="shared" ca="1" si="75"/>
        <v>7.000000000000001E-4</v>
      </c>
      <c r="M568" s="109">
        <f t="shared" ca="1" si="76"/>
        <v>0.05</v>
      </c>
      <c r="N568" s="108">
        <f t="shared" si="77"/>
        <v>3.7060134739671082</v>
      </c>
      <c r="O568" s="111">
        <f t="shared" si="78"/>
        <v>0.2698317226919168</v>
      </c>
      <c r="P568" s="111">
        <f>_xlfn.MAXIFS($R$4:$R$13,$B$4:$B$13,B568)</f>
        <v>0</v>
      </c>
      <c r="Q568" s="112">
        <f t="shared" ca="1" si="79"/>
        <v>0.99930024494284331</v>
      </c>
      <c r="R568" s="112">
        <f ca="1">IF(B567=0,0,IF(B568=B567,R567+L568/O568,L568/O568+1))</f>
        <v>365.13754882249151</v>
      </c>
    </row>
    <row r="569" spans="1:18" x14ac:dyDescent="0.25">
      <c r="A569" s="102">
        <v>566</v>
      </c>
      <c r="B569" s="102" t="str">
        <f>'Участки тепловых сетей'!B569</f>
        <v xml:space="preserve">Блочно-модульная котельная EMS-5600M (п. Сатис) </v>
      </c>
      <c r="C569" s="102" t="str">
        <f>'Участки тепловых сетей'!C569</f>
        <v>ТК22А</v>
      </c>
      <c r="D569" s="102" t="str">
        <f>'Участки тепловых сетей'!D569</f>
        <v xml:space="preserve">ул. Советская, 12 </v>
      </c>
      <c r="E569" s="102">
        <f>IF('Участки тепловых сетей'!F569="Подземная канальная или подвальная",2,IF('Участки тепловых сетей'!F569="Подземная бесканальная",2,IF('Участки тепловых сетей'!F569="Надземная",1,0)))</f>
        <v>2</v>
      </c>
      <c r="F569" s="102">
        <f t="shared" si="72"/>
        <v>0.05</v>
      </c>
      <c r="G569" s="102">
        <f ca="1">IF(B569=0,0,(YEAR(TODAY())-'Участки тепловых сетей'!E569)*0.85)</f>
        <v>3.4</v>
      </c>
      <c r="H569" s="102">
        <f>IF(B569=0,0,'Участки тепловых сетей'!H569/1000)</f>
        <v>3.6999999999999998E-2</v>
      </c>
      <c r="I569" s="108">
        <f>IF(B569=0,0,'Участки тепловых сетей'!G569/1000)</f>
        <v>2.7E-2</v>
      </c>
      <c r="J569" s="102">
        <f t="shared" si="73"/>
        <v>3.6999999999999998E-2</v>
      </c>
      <c r="K569" s="109">
        <f t="shared" ca="1" si="74"/>
        <v>1</v>
      </c>
      <c r="L569" s="109">
        <f t="shared" ca="1" si="75"/>
        <v>1.8500000000000001E-3</v>
      </c>
      <c r="M569" s="109">
        <f t="shared" ca="1" si="76"/>
        <v>0.05</v>
      </c>
      <c r="N569" s="108">
        <f t="shared" si="77"/>
        <v>3.7043637351571603</v>
      </c>
      <c r="O569" s="111">
        <f t="shared" si="78"/>
        <v>0.26995189228024724</v>
      </c>
      <c r="P569" s="111">
        <f>_xlfn.MAXIFS($R$4:$R$13,$B$4:$B$13,B569)</f>
        <v>0</v>
      </c>
      <c r="Q569" s="112">
        <f t="shared" ca="1" si="79"/>
        <v>0.99815171019521709</v>
      </c>
      <c r="R569" s="112">
        <f ca="1">IF(B568=0,0,IF(B569=B568,R568+L569/O569,L569/O569+1))</f>
        <v>365.14440189540153</v>
      </c>
    </row>
    <row r="570" spans="1:18" x14ac:dyDescent="0.25">
      <c r="A570" s="102">
        <v>567</v>
      </c>
      <c r="B570" s="102" t="str">
        <f>'Участки тепловых сетей'!B570</f>
        <v xml:space="preserve">Блочно-модульная котельная EMS-5600M (п. Сатис) </v>
      </c>
      <c r="C570" s="102" t="str">
        <f>'Участки тепловых сетей'!C570</f>
        <v>ТК22А</v>
      </c>
      <c r="D570" s="102" t="str">
        <f>'Участки тепловых сетей'!D570</f>
        <v xml:space="preserve">ул. Советская, 8 </v>
      </c>
      <c r="E570" s="102">
        <f>IF('Участки тепловых сетей'!F570="Подземная канальная или подвальная",2,IF('Участки тепловых сетей'!F570="Подземная бесканальная",2,IF('Участки тепловых сетей'!F570="Надземная",1,0)))</f>
        <v>2</v>
      </c>
      <c r="F570" s="102">
        <f t="shared" si="72"/>
        <v>0.05</v>
      </c>
      <c r="G570" s="102">
        <f ca="1">IF(B570=0,0,(YEAR(TODAY())-'Участки тепловых сетей'!E570)*0.85)</f>
        <v>34</v>
      </c>
      <c r="H570" s="102">
        <f>IF(B570=0,0,'Участки тепловых сетей'!H570/1000)</f>
        <v>4.4999999999999998E-2</v>
      </c>
      <c r="I570" s="108">
        <f>IF(B570=0,0,'Участки тепловых сетей'!G570/1000)</f>
        <v>2.7E-2</v>
      </c>
      <c r="J570" s="102">
        <f t="shared" si="73"/>
        <v>4.4999999999999998E-2</v>
      </c>
      <c r="K570" s="109">
        <f t="shared" ca="1" si="74"/>
        <v>2.7369736958636</v>
      </c>
      <c r="L570" s="109">
        <f t="shared" ca="1" si="75"/>
        <v>1.8851565306670846E-2</v>
      </c>
      <c r="M570" s="109">
        <f t="shared" ca="1" si="76"/>
        <v>0.41892367348157439</v>
      </c>
      <c r="N570" s="108">
        <f t="shared" si="77"/>
        <v>3.7037899129623959</v>
      </c>
      <c r="O570" s="111">
        <f t="shared" si="78"/>
        <v>0.26999371549132273</v>
      </c>
      <c r="P570" s="111">
        <f>_xlfn.MAXIFS($R$4:$R$13,$B$4:$B$13,B570)</f>
        <v>0</v>
      </c>
      <c r="Q570" s="112">
        <f t="shared" ca="1" si="79"/>
        <v>0.98132501411016915</v>
      </c>
      <c r="R570" s="112">
        <f ca="1">IF(B569=0,0,IF(B570=B569,R569+L570/O570,L570/O570+1))</f>
        <v>365.21422413282795</v>
      </c>
    </row>
    <row r="571" spans="1:18" x14ac:dyDescent="0.25">
      <c r="A571" s="102">
        <v>568</v>
      </c>
      <c r="B571" s="102" t="str">
        <f>'Участки тепловых сетей'!B571</f>
        <v xml:space="preserve">Блочно-модульная котельная EMS-5600M (п. Сатис) </v>
      </c>
      <c r="C571" s="102" t="str">
        <f>'Участки тепловых сетей'!C571</f>
        <v>ТК41</v>
      </c>
      <c r="D571" s="102" t="str">
        <f>'Участки тепловых сетей'!D571</f>
        <v xml:space="preserve">ул. Первомайская, 35А </v>
      </c>
      <c r="E571" s="102">
        <f>IF('Участки тепловых сетей'!F571="Подземная канальная или подвальная",2,IF('Участки тепловых сетей'!F571="Подземная бесканальная",2,IF('Участки тепловых сетей'!F571="Надземная",1,0)))</f>
        <v>2</v>
      </c>
      <c r="F571" s="102">
        <f t="shared" si="72"/>
        <v>0.05</v>
      </c>
      <c r="G571" s="102">
        <f ca="1">IF(B571=0,0,(YEAR(TODAY())-'Участки тепловых сетей'!E571)*0.85)</f>
        <v>29.75</v>
      </c>
      <c r="H571" s="102">
        <f>IF(B571=0,0,'Участки тепловых сетей'!H571/1000)</f>
        <v>1.2500000000000001E-2</v>
      </c>
      <c r="I571" s="108">
        <f>IF(B571=0,0,'Участки тепловых сетей'!G571/1000)</f>
        <v>2.7E-2</v>
      </c>
      <c r="J571" s="102">
        <f t="shared" si="73"/>
        <v>1.2500000000000001E-2</v>
      </c>
      <c r="K571" s="109">
        <f t="shared" ca="1" si="74"/>
        <v>2.2130083172909671</v>
      </c>
      <c r="L571" s="109">
        <f t="shared" ca="1" si="75"/>
        <v>2.3454363419975373E-3</v>
      </c>
      <c r="M571" s="109">
        <f t="shared" ca="1" si="76"/>
        <v>0.18763490735980298</v>
      </c>
      <c r="N571" s="108">
        <f t="shared" si="77"/>
        <v>3.7061210656286265</v>
      </c>
      <c r="O571" s="111">
        <f t="shared" si="78"/>
        <v>0.26982388926098977</v>
      </c>
      <c r="P571" s="111">
        <f>_xlfn.MAXIFS($R$4:$R$13,$B$4:$B$13,B571)</f>
        <v>0</v>
      </c>
      <c r="Q571" s="112">
        <f t="shared" ca="1" si="79"/>
        <v>0.99765731204467778</v>
      </c>
      <c r="R571" s="112">
        <f ca="1">IF(B570=0,0,IF(B571=B570,R570+L571/O571,L571/O571+1))</f>
        <v>365.2229166038631</v>
      </c>
    </row>
    <row r="572" spans="1:18" x14ac:dyDescent="0.25">
      <c r="A572" s="102">
        <v>569</v>
      </c>
      <c r="B572" s="102" t="str">
        <f>'Участки тепловых сетей'!B572</f>
        <v xml:space="preserve">Блочно-модульная котельная EMS-5600M (п. Сатис) </v>
      </c>
      <c r="C572" s="102" t="str">
        <f>'Участки тепловых сетей'!C572</f>
        <v>ТК36А</v>
      </c>
      <c r="D572" s="102" t="str">
        <f>'Участки тепловых сетей'!D572</f>
        <v xml:space="preserve">ул. Первомайская, 18А </v>
      </c>
      <c r="E572" s="102">
        <f>IF('Участки тепловых сетей'!F572="Подземная канальная или подвальная",2,IF('Участки тепловых сетей'!F572="Подземная бесканальная",2,IF('Участки тепловых сетей'!F572="Надземная",1,0)))</f>
        <v>2</v>
      </c>
      <c r="F572" s="102">
        <f t="shared" si="72"/>
        <v>0.05</v>
      </c>
      <c r="G572" s="102">
        <f ca="1">IF(B572=0,0,(YEAR(TODAY())-'Участки тепловых сетей'!E572)*0.85)</f>
        <v>33.15</v>
      </c>
      <c r="H572" s="102">
        <f>IF(B572=0,0,'Участки тепловых сетей'!H572/1000)</f>
        <v>1.2E-2</v>
      </c>
      <c r="I572" s="108">
        <f>IF(B572=0,0,'Участки тепловых сетей'!G572/1000)</f>
        <v>2.7E-2</v>
      </c>
      <c r="J572" s="102">
        <f t="shared" si="73"/>
        <v>1.2E-2</v>
      </c>
      <c r="K572" s="109">
        <f t="shared" ca="1" si="74"/>
        <v>2.623089494497302</v>
      </c>
      <c r="L572" s="109">
        <f t="shared" ca="1" si="75"/>
        <v>4.1970351307549112E-3</v>
      </c>
      <c r="M572" s="109">
        <f t="shared" ca="1" si="76"/>
        <v>0.34975292756290927</v>
      </c>
      <c r="N572" s="108">
        <f t="shared" si="77"/>
        <v>3.7061569295157999</v>
      </c>
      <c r="O572" s="111">
        <f t="shared" si="78"/>
        <v>0.26982127821841789</v>
      </c>
      <c r="P572" s="111">
        <f>_xlfn.MAXIFS($R$4:$R$13,$B$4:$B$13,B572)</f>
        <v>0</v>
      </c>
      <c r="Q572" s="112">
        <f t="shared" ca="1" si="79"/>
        <v>0.99581176011223915</v>
      </c>
      <c r="R572" s="112">
        <f ca="1">IF(B571=0,0,IF(B572=B571,R571+L572/O572,L572/O572+1))</f>
        <v>365.23847147469638</v>
      </c>
    </row>
    <row r="573" spans="1:18" x14ac:dyDescent="0.25">
      <c r="A573" s="102">
        <v>570</v>
      </c>
      <c r="B573" s="102" t="str">
        <f>'Участки тепловых сетей'!B573</f>
        <v xml:space="preserve">Блочно-модульная котельная EMS-5600M (п. Сатис) </v>
      </c>
      <c r="C573" s="102" t="str">
        <f>'Участки тепловых сетей'!C573</f>
        <v>ТК30А</v>
      </c>
      <c r="D573" s="102" t="str">
        <f>'Участки тепловых сетей'!D573</f>
        <v xml:space="preserve">ул. Первомайская, 24 </v>
      </c>
      <c r="E573" s="102">
        <f>IF('Участки тепловых сетей'!F573="Подземная канальная или подвальная",2,IF('Участки тепловых сетей'!F573="Подземная бесканальная",2,IF('Участки тепловых сетей'!F573="Надземная",1,0)))</f>
        <v>2</v>
      </c>
      <c r="F573" s="102">
        <f t="shared" si="72"/>
        <v>0.05</v>
      </c>
      <c r="G573" s="102">
        <f ca="1">IF(B573=0,0,(YEAR(TODAY())-'Участки тепловых сетей'!E573)*0.85)</f>
        <v>39.949999999999996</v>
      </c>
      <c r="H573" s="102">
        <f>IF(B573=0,0,'Участки тепловых сетей'!H573/1000)</f>
        <v>1.7999999999999999E-2</v>
      </c>
      <c r="I573" s="108">
        <f>IF(B573=0,0,'Участки тепловых сетей'!G573/1000)</f>
        <v>2.7E-2</v>
      </c>
      <c r="J573" s="102">
        <f t="shared" si="73"/>
        <v>1.7999999999999999E-2</v>
      </c>
      <c r="K573" s="109">
        <f t="shared" ca="1" si="74"/>
        <v>3.6853032651266591</v>
      </c>
      <c r="L573" s="109">
        <f t="shared" ca="1" si="75"/>
        <v>3.711055869106638E-2</v>
      </c>
      <c r="M573" s="109">
        <f t="shared" ca="1" si="76"/>
        <v>2.0616977050592435</v>
      </c>
      <c r="N573" s="108">
        <f t="shared" si="77"/>
        <v>3.7057265628697262</v>
      </c>
      <c r="O573" s="111">
        <f t="shared" si="78"/>
        <v>0.26985261406486422</v>
      </c>
      <c r="P573" s="111">
        <f>_xlfn.MAXIFS($R$4:$R$13,$B$4:$B$13,B573)</f>
        <v>0</v>
      </c>
      <c r="Q573" s="112">
        <f t="shared" ca="1" si="79"/>
        <v>0.96356959846631507</v>
      </c>
      <c r="R573" s="112">
        <f ca="1">IF(B572=0,0,IF(B573=B572,R572+L573/O573,L573/O573+1))</f>
        <v>365.37599305780083</v>
      </c>
    </row>
    <row r="574" spans="1:18" x14ac:dyDescent="0.25">
      <c r="A574" s="102">
        <v>571</v>
      </c>
      <c r="B574" s="102" t="str">
        <f>'Участки тепловых сетей'!B574</f>
        <v xml:space="preserve">Блочно-модульная котельная EMS-5600M (п. Сатис) </v>
      </c>
      <c r="C574" s="102" t="str">
        <f>'Участки тепловых сетей'!C574</f>
        <v>ТК30А</v>
      </c>
      <c r="D574" s="102" t="str">
        <f>'Участки тепловых сетей'!D574</f>
        <v xml:space="preserve">ул. Первомайская, 26/1 </v>
      </c>
      <c r="E574" s="102">
        <f>IF('Участки тепловых сетей'!F574="Подземная канальная или подвальная",2,IF('Участки тепловых сетей'!F574="Подземная бесканальная",2,IF('Участки тепловых сетей'!F574="Надземная",1,0)))</f>
        <v>2</v>
      </c>
      <c r="F574" s="102">
        <f t="shared" si="72"/>
        <v>0.05</v>
      </c>
      <c r="G574" s="102">
        <f ca="1">IF(B574=0,0,(YEAR(TODAY())-'Участки тепловых сетей'!E574)*0.85)</f>
        <v>39.949999999999996</v>
      </c>
      <c r="H574" s="102">
        <f>IF(B574=0,0,'Участки тепловых сетей'!H574/1000)</f>
        <v>2.5000000000000001E-2</v>
      </c>
      <c r="I574" s="108">
        <f>IF(B574=0,0,'Участки тепловых сетей'!G574/1000)</f>
        <v>2.7E-2</v>
      </c>
      <c r="J574" s="102">
        <f t="shared" si="73"/>
        <v>2.5000000000000001E-2</v>
      </c>
      <c r="K574" s="109">
        <f t="shared" ca="1" si="74"/>
        <v>3.6853032651266591</v>
      </c>
      <c r="L574" s="109">
        <f t="shared" ca="1" si="75"/>
        <v>5.154244262648109E-2</v>
      </c>
      <c r="M574" s="109">
        <f t="shared" ca="1" si="76"/>
        <v>2.0616977050592435</v>
      </c>
      <c r="N574" s="108">
        <f t="shared" si="77"/>
        <v>3.7052244684493072</v>
      </c>
      <c r="O574" s="111">
        <f t="shared" si="78"/>
        <v>0.26988918175273607</v>
      </c>
      <c r="P574" s="111">
        <f>_xlfn.MAXIFS($R$4:$R$13,$B$4:$B$13,B574)</f>
        <v>0</v>
      </c>
      <c r="Q574" s="112">
        <f t="shared" ca="1" si="79"/>
        <v>0.94976333865611873</v>
      </c>
      <c r="R574" s="112">
        <f ca="1">IF(B573=0,0,IF(B574=B573,R573+L574/O574,L574/O574+1))</f>
        <v>365.56696937738411</v>
      </c>
    </row>
    <row r="575" spans="1:18" x14ac:dyDescent="0.25">
      <c r="A575" s="102">
        <v>572</v>
      </c>
      <c r="B575" s="102" t="str">
        <f>'Участки тепловых сетей'!B575</f>
        <v xml:space="preserve">Блочно-модульная котельная EMS-5600M (п. Сатис) </v>
      </c>
      <c r="C575" s="102" t="str">
        <f>'Участки тепловых сетей'!C575</f>
        <v>ТК30</v>
      </c>
      <c r="D575" s="102" t="str">
        <f>'Участки тепловых сетей'!D575</f>
        <v xml:space="preserve">ул. Первомайская, 26А </v>
      </c>
      <c r="E575" s="102">
        <f>IF('Участки тепловых сетей'!F575="Подземная канальная или подвальная",2,IF('Участки тепловых сетей'!F575="Подземная бесканальная",2,IF('Участки тепловых сетей'!F575="Надземная",1,0)))</f>
        <v>2</v>
      </c>
      <c r="F575" s="102">
        <f t="shared" si="72"/>
        <v>0.05</v>
      </c>
      <c r="G575" s="102">
        <f ca="1">IF(B575=0,0,(YEAR(TODAY())-'Участки тепловых сетей'!E575)*0.85)</f>
        <v>39.949999999999996</v>
      </c>
      <c r="H575" s="102">
        <f>IF(B575=0,0,'Участки тепловых сетей'!H575/1000)</f>
        <v>1.7999999999999999E-2</v>
      </c>
      <c r="I575" s="108">
        <f>IF(B575=0,0,'Участки тепловых сетей'!G575/1000)</f>
        <v>2.7E-2</v>
      </c>
      <c r="J575" s="102">
        <f t="shared" si="73"/>
        <v>1.7999999999999999E-2</v>
      </c>
      <c r="K575" s="109">
        <f t="shared" ca="1" si="74"/>
        <v>3.6853032651266591</v>
      </c>
      <c r="L575" s="109">
        <f t="shared" ca="1" si="75"/>
        <v>3.711055869106638E-2</v>
      </c>
      <c r="M575" s="109">
        <f t="shared" ca="1" si="76"/>
        <v>2.0616977050592435</v>
      </c>
      <c r="N575" s="108">
        <f t="shared" si="77"/>
        <v>3.7057265628697262</v>
      </c>
      <c r="O575" s="111">
        <f t="shared" si="78"/>
        <v>0.26985261406486422</v>
      </c>
      <c r="P575" s="111">
        <f>_xlfn.MAXIFS($R$4:$R$13,$B$4:$B$13,B575)</f>
        <v>0</v>
      </c>
      <c r="Q575" s="112">
        <f t="shared" ca="1" si="79"/>
        <v>0.96356959846631507</v>
      </c>
      <c r="R575" s="112">
        <f ca="1">IF(B574=0,0,IF(B575=B574,R574+L575/O575,L575/O575+1))</f>
        <v>365.70449096048856</v>
      </c>
    </row>
    <row r="576" spans="1:18" x14ac:dyDescent="0.25">
      <c r="A576" s="102">
        <v>573</v>
      </c>
      <c r="B576" s="102" t="str">
        <f>'Участки тепловых сетей'!B576</f>
        <v xml:space="preserve">Блочно-модульная котельная EMS-5600M (п. Сатис) </v>
      </c>
      <c r="C576" s="102" t="str">
        <f>'Участки тепловых сетей'!C576</f>
        <v>ТК30</v>
      </c>
      <c r="D576" s="102" t="str">
        <f>'Участки тепловых сетей'!D576</f>
        <v xml:space="preserve">ул. Советская, 4 </v>
      </c>
      <c r="E576" s="102">
        <f>IF('Участки тепловых сетей'!F576="Подземная канальная или подвальная",2,IF('Участки тепловых сетей'!F576="Подземная бесканальная",2,IF('Участки тепловых сетей'!F576="Надземная",1,0)))</f>
        <v>2</v>
      </c>
      <c r="F576" s="102">
        <f t="shared" si="72"/>
        <v>0.05</v>
      </c>
      <c r="G576" s="102">
        <f ca="1">IF(B576=0,0,(YEAR(TODAY())-'Участки тепловых сетей'!E576)*0.85)</f>
        <v>39.949999999999996</v>
      </c>
      <c r="H576" s="102">
        <f>IF(B576=0,0,'Участки тепловых сетей'!H576/1000)</f>
        <v>3.4000000000000002E-2</v>
      </c>
      <c r="I576" s="108">
        <f>IF(B576=0,0,'Участки тепловых сетей'!G576/1000)</f>
        <v>2.7E-2</v>
      </c>
      <c r="J576" s="102">
        <f t="shared" si="73"/>
        <v>3.4000000000000002E-2</v>
      </c>
      <c r="K576" s="109">
        <f t="shared" ca="1" si="74"/>
        <v>3.6853032651266591</v>
      </c>
      <c r="L576" s="109">
        <f t="shared" ca="1" si="75"/>
        <v>7.009772197201429E-2</v>
      </c>
      <c r="M576" s="109">
        <f t="shared" ca="1" si="76"/>
        <v>2.0616977050592435</v>
      </c>
      <c r="N576" s="108">
        <f t="shared" si="77"/>
        <v>3.7045789184801974</v>
      </c>
      <c r="O576" s="111">
        <f t="shared" si="78"/>
        <v>0.26993621191642742</v>
      </c>
      <c r="P576" s="111">
        <f>_xlfn.MAXIFS($R$4:$R$13,$B$4:$B$13,B576)</f>
        <v>0</v>
      </c>
      <c r="Q576" s="112">
        <f t="shared" ca="1" si="79"/>
        <v>0.93230270899501455</v>
      </c>
      <c r="R576" s="112">
        <f ca="1">IF(B575=0,0,IF(B576=B575,R575+L576/O576,L576/O576+1))</f>
        <v>365.96417350353954</v>
      </c>
    </row>
    <row r="577" spans="1:18" x14ac:dyDescent="0.25">
      <c r="A577" s="102">
        <v>574</v>
      </c>
      <c r="B577" s="102" t="str">
        <f>'Участки тепловых сетей'!B577</f>
        <v xml:space="preserve">Блочно-модульная котельная EMS-5600M (п. Сатис) </v>
      </c>
      <c r="C577" s="102" t="str">
        <f>'Участки тепловых сетей'!C577</f>
        <v>ГрОт-Советская, 16</v>
      </c>
      <c r="D577" s="102" t="str">
        <f>'Участки тепловых сетей'!D577</f>
        <v xml:space="preserve">ул. Советская, 16 </v>
      </c>
      <c r="E577" s="102">
        <f>IF('Участки тепловых сетей'!F577="Подземная канальная или подвальная",2,IF('Участки тепловых сетей'!F577="Подземная бесканальная",2,IF('Участки тепловых сетей'!F577="Надземная",1,0)))</f>
        <v>2</v>
      </c>
      <c r="F577" s="102">
        <f t="shared" si="72"/>
        <v>0.05</v>
      </c>
      <c r="G577" s="102">
        <f ca="1">IF(B577=0,0,(YEAR(TODAY())-'Участки тепловых сетей'!E577)*0.85)</f>
        <v>35.699999999999996</v>
      </c>
      <c r="H577" s="102">
        <f>IF(B577=0,0,'Участки тепловых сетей'!H577/1000)</f>
        <v>2E-3</v>
      </c>
      <c r="I577" s="108">
        <f>IF(B577=0,0,'Участки тепловых сетей'!G577/1000)</f>
        <v>2.7E-2</v>
      </c>
      <c r="J577" s="102">
        <f t="shared" si="73"/>
        <v>2E-3</v>
      </c>
      <c r="K577" s="109">
        <f t="shared" ca="1" si="74"/>
        <v>2.9797899737912927</v>
      </c>
      <c r="L577" s="109">
        <f t="shared" ca="1" si="75"/>
        <v>1.2421298343306092E-3</v>
      </c>
      <c r="M577" s="109">
        <f t="shared" ca="1" si="76"/>
        <v>0.62106491716530454</v>
      </c>
      <c r="N577" s="108">
        <f t="shared" si="77"/>
        <v>3.7068742072592555</v>
      </c>
      <c r="O577" s="111">
        <f t="shared" si="78"/>
        <v>0.26976906797691635</v>
      </c>
      <c r="P577" s="111">
        <f>_xlfn.MAXIFS($R$4:$R$13,$B$4:$B$13,B577)</f>
        <v>0</v>
      </c>
      <c r="Q577" s="112">
        <f t="shared" ca="1" si="79"/>
        <v>0.99875864128962033</v>
      </c>
      <c r="R577" s="112">
        <f ca="1">IF(B576=0,0,IF(B577=B576,R576+L577/O577,L577/O577+1))</f>
        <v>365.96877792258448</v>
      </c>
    </row>
    <row r="578" spans="1:18" x14ac:dyDescent="0.25">
      <c r="A578" s="102">
        <v>575</v>
      </c>
      <c r="B578" s="102" t="str">
        <f>'Участки тепловых сетей'!B578</f>
        <v xml:space="preserve">Блочно-модульная котельная EMS-5600M (п. Сатис) </v>
      </c>
      <c r="C578" s="102" t="str">
        <f>'Участки тепловых сетей'!C578</f>
        <v>ГрОт-Советская, 16</v>
      </c>
      <c r="D578" s="102" t="str">
        <f>'Участки тепловых сетей'!D578</f>
        <v xml:space="preserve">ГрОт-Советская, 16 </v>
      </c>
      <c r="E578" s="102">
        <f>IF('Участки тепловых сетей'!F578="Подземная канальная или подвальная",2,IF('Участки тепловых сетей'!F578="Подземная бесканальная",2,IF('Участки тепловых сетей'!F578="Надземная",1,0)))</f>
        <v>2</v>
      </c>
      <c r="F578" s="102">
        <f t="shared" si="72"/>
        <v>0.05</v>
      </c>
      <c r="G578" s="102">
        <f ca="1">IF(B578=0,0,(YEAR(TODAY())-'Участки тепловых сетей'!E578)*0.85)</f>
        <v>35.699999999999996</v>
      </c>
      <c r="H578" s="102">
        <f>IF(B578=0,0,'Участки тепловых сетей'!H578/1000)</f>
        <v>8.5000000000000006E-3</v>
      </c>
      <c r="I578" s="108">
        <f>IF(B578=0,0,'Участки тепловых сетей'!G578/1000)</f>
        <v>2.7E-2</v>
      </c>
      <c r="J578" s="102">
        <f t="shared" si="73"/>
        <v>8.5000000000000006E-3</v>
      </c>
      <c r="K578" s="109">
        <f t="shared" ca="1" si="74"/>
        <v>2.9797899737912927</v>
      </c>
      <c r="L578" s="109">
        <f t="shared" ca="1" si="75"/>
        <v>5.2790517959050891E-3</v>
      </c>
      <c r="M578" s="109">
        <f t="shared" ca="1" si="76"/>
        <v>0.62106491716530454</v>
      </c>
      <c r="N578" s="108">
        <f t="shared" si="77"/>
        <v>3.7064079767260094</v>
      </c>
      <c r="O578" s="111">
        <f t="shared" si="78"/>
        <v>0.2698030023352509</v>
      </c>
      <c r="P578" s="111">
        <f>_xlfn.MAXIFS($R$4:$R$13,$B$4:$B$13,B578)</f>
        <v>0</v>
      </c>
      <c r="Q578" s="112">
        <f t="shared" ca="1" si="79"/>
        <v>0.99473485791057581</v>
      </c>
      <c r="R578" s="112">
        <f ca="1">IF(B577=0,0,IF(B578=B577,R577+L578/O578,L578/O578+1))</f>
        <v>365.98834424227039</v>
      </c>
    </row>
    <row r="579" spans="1:18" x14ac:dyDescent="0.25">
      <c r="B579" s="100"/>
      <c r="C579" s="100"/>
      <c r="D579" s="100"/>
      <c r="E579" s="100"/>
      <c r="F579" s="100"/>
      <c r="G579" s="100"/>
      <c r="H579" s="100"/>
      <c r="I579" s="100"/>
      <c r="J579" s="100"/>
      <c r="K579" s="100"/>
      <c r="L579" s="100"/>
      <c r="M579" s="100"/>
      <c r="N579" s="100"/>
    </row>
    <row r="580" spans="1:18" x14ac:dyDescent="0.25">
      <c r="B580" s="100"/>
      <c r="C580" s="100"/>
      <c r="D580" s="100"/>
      <c r="E580" s="100"/>
      <c r="F580" s="100"/>
      <c r="G580" s="100"/>
      <c r="H580" s="100"/>
      <c r="I580" s="100"/>
      <c r="J580" s="100"/>
      <c r="K580" s="100"/>
      <c r="L580" s="100"/>
      <c r="M580" s="100"/>
      <c r="N580" s="100"/>
    </row>
    <row r="581" spans="1:18" x14ac:dyDescent="0.25">
      <c r="B581" s="100"/>
      <c r="C581" s="100"/>
      <c r="D581" s="100"/>
      <c r="E581" s="100"/>
      <c r="F581" s="100"/>
      <c r="G581" s="100"/>
      <c r="H581" s="100"/>
      <c r="I581" s="100"/>
      <c r="J581" s="100"/>
      <c r="K581" s="100"/>
      <c r="L581" s="100"/>
      <c r="M581" s="100"/>
      <c r="N581" s="100"/>
    </row>
    <row r="582" spans="1:18" x14ac:dyDescent="0.25">
      <c r="B582" s="100"/>
      <c r="C582" s="100"/>
      <c r="D582" s="100"/>
      <c r="E582" s="100"/>
      <c r="F582" s="100"/>
      <c r="G582" s="100"/>
      <c r="H582" s="100"/>
      <c r="I582" s="100"/>
      <c r="J582" s="100"/>
      <c r="K582" s="100"/>
      <c r="L582" s="100"/>
      <c r="M582" s="100"/>
      <c r="N582" s="100"/>
    </row>
    <row r="583" spans="1:18" x14ac:dyDescent="0.25">
      <c r="B583" s="100"/>
      <c r="C583" s="100"/>
      <c r="D583" s="100"/>
      <c r="E583" s="100"/>
      <c r="F583" s="100"/>
      <c r="G583" s="100"/>
      <c r="H583" s="100"/>
      <c r="I583" s="100"/>
      <c r="J583" s="100"/>
      <c r="K583" s="100"/>
      <c r="L583" s="100"/>
      <c r="M583" s="100"/>
      <c r="N583" s="100"/>
    </row>
    <row r="584" spans="1:18" x14ac:dyDescent="0.25">
      <c r="B584" s="100"/>
      <c r="C584" s="100"/>
      <c r="D584" s="100"/>
      <c r="E584" s="100"/>
      <c r="F584" s="100"/>
      <c r="G584" s="100"/>
      <c r="H584" s="100"/>
      <c r="I584" s="100"/>
      <c r="J584" s="100"/>
      <c r="K584" s="100"/>
      <c r="L584" s="100"/>
      <c r="M584" s="100"/>
      <c r="N584" s="100"/>
    </row>
    <row r="585" spans="1:18" x14ac:dyDescent="0.25">
      <c r="B585" s="100"/>
      <c r="C585" s="100"/>
      <c r="D585" s="100"/>
      <c r="E585" s="100"/>
      <c r="F585" s="100"/>
      <c r="G585" s="100"/>
      <c r="H585" s="100"/>
      <c r="I585" s="100"/>
      <c r="J585" s="100"/>
      <c r="K585" s="100"/>
      <c r="L585" s="100"/>
      <c r="M585" s="100"/>
      <c r="N585" s="100"/>
    </row>
    <row r="586" spans="1:18" x14ac:dyDescent="0.25">
      <c r="B586" s="100"/>
      <c r="C586" s="100"/>
      <c r="D586" s="100"/>
      <c r="E586" s="100"/>
      <c r="F586" s="100"/>
      <c r="G586" s="100"/>
      <c r="H586" s="100"/>
      <c r="I586" s="100"/>
      <c r="J586" s="100"/>
      <c r="K586" s="100"/>
      <c r="L586" s="100"/>
      <c r="M586" s="100"/>
      <c r="N586" s="100"/>
    </row>
    <row r="587" spans="1:18" x14ac:dyDescent="0.25">
      <c r="B587" s="100"/>
      <c r="C587" s="100"/>
      <c r="D587" s="100"/>
      <c r="E587" s="100"/>
      <c r="F587" s="100"/>
      <c r="G587" s="100"/>
      <c r="H587" s="100"/>
      <c r="I587" s="100"/>
      <c r="J587" s="100"/>
      <c r="K587" s="100"/>
      <c r="L587" s="100"/>
      <c r="M587" s="100"/>
      <c r="N587" s="100"/>
    </row>
    <row r="588" spans="1:18" x14ac:dyDescent="0.25">
      <c r="B588" s="100"/>
      <c r="C588" s="100"/>
      <c r="D588" s="100"/>
      <c r="E588" s="100"/>
      <c r="F588" s="100"/>
      <c r="G588" s="100"/>
      <c r="H588" s="100"/>
      <c r="I588" s="100"/>
      <c r="J588" s="100"/>
      <c r="K588" s="100"/>
      <c r="L588" s="100"/>
      <c r="M588" s="100"/>
      <c r="N588" s="100"/>
    </row>
    <row r="589" spans="1:18" x14ac:dyDescent="0.25">
      <c r="B589" s="100"/>
      <c r="C589" s="100"/>
      <c r="D589" s="100"/>
      <c r="E589" s="100"/>
      <c r="F589" s="100"/>
      <c r="G589" s="100"/>
      <c r="H589" s="100"/>
      <c r="I589" s="100"/>
      <c r="J589" s="100"/>
      <c r="K589" s="100"/>
      <c r="L589" s="100"/>
      <c r="M589" s="100"/>
      <c r="N589" s="100"/>
    </row>
    <row r="590" spans="1:18" x14ac:dyDescent="0.25">
      <c r="B590" s="100"/>
      <c r="C590" s="100"/>
      <c r="D590" s="100"/>
      <c r="E590" s="100"/>
      <c r="F590" s="100"/>
      <c r="G590" s="100"/>
      <c r="H590" s="100"/>
      <c r="I590" s="100"/>
      <c r="J590" s="100"/>
      <c r="K590" s="100"/>
      <c r="L590" s="100"/>
      <c r="M590" s="100"/>
      <c r="N590" s="100"/>
    </row>
    <row r="591" spans="1:18" x14ac:dyDescent="0.25">
      <c r="B591" s="100"/>
      <c r="C591" s="100"/>
      <c r="D591" s="100"/>
      <c r="E591" s="100"/>
      <c r="F591" s="100"/>
      <c r="G591" s="100"/>
      <c r="H591" s="100"/>
      <c r="I591" s="100"/>
      <c r="J591" s="100"/>
      <c r="K591" s="100"/>
      <c r="L591" s="100"/>
      <c r="M591" s="100"/>
      <c r="N591" s="100"/>
    </row>
    <row r="592" spans="1:18" x14ac:dyDescent="0.25">
      <c r="B592" s="100"/>
      <c r="C592" s="100"/>
      <c r="D592" s="100"/>
      <c r="E592" s="100"/>
      <c r="F592" s="100"/>
      <c r="G592" s="100"/>
      <c r="H592" s="100"/>
      <c r="I592" s="100"/>
      <c r="J592" s="100"/>
      <c r="K592" s="100"/>
      <c r="L592" s="100"/>
      <c r="M592" s="100"/>
      <c r="N592" s="100"/>
    </row>
    <row r="593" spans="2:14" x14ac:dyDescent="0.25">
      <c r="B593" s="100"/>
      <c r="C593" s="100"/>
      <c r="D593" s="100"/>
      <c r="E593" s="100"/>
      <c r="F593" s="100"/>
      <c r="G593" s="100"/>
      <c r="H593" s="100"/>
      <c r="I593" s="100"/>
      <c r="J593" s="100"/>
      <c r="K593" s="100"/>
      <c r="L593" s="100"/>
      <c r="M593" s="100"/>
      <c r="N593" s="100"/>
    </row>
    <row r="594" spans="2:14" x14ac:dyDescent="0.25">
      <c r="B594" s="100"/>
      <c r="C594" s="100"/>
      <c r="D594" s="100"/>
      <c r="E594" s="100"/>
      <c r="F594" s="100"/>
      <c r="G594" s="100"/>
      <c r="H594" s="100"/>
      <c r="I594" s="100"/>
      <c r="J594" s="100"/>
      <c r="K594" s="100"/>
      <c r="L594" s="100"/>
      <c r="M594" s="100"/>
      <c r="N594" s="100"/>
    </row>
    <row r="595" spans="2:14" x14ac:dyDescent="0.25">
      <c r="B595" s="100"/>
      <c r="C595" s="100"/>
      <c r="D595" s="100"/>
      <c r="E595" s="100"/>
      <c r="F595" s="100"/>
      <c r="G595" s="100"/>
      <c r="H595" s="100"/>
      <c r="I595" s="100"/>
      <c r="J595" s="100"/>
      <c r="K595" s="100"/>
      <c r="L595" s="100"/>
      <c r="M595" s="100"/>
      <c r="N595" s="100"/>
    </row>
    <row r="596" spans="2:14" x14ac:dyDescent="0.25">
      <c r="B596" s="100"/>
      <c r="C596" s="100"/>
      <c r="D596" s="100"/>
      <c r="E596" s="100"/>
      <c r="F596" s="100"/>
      <c r="G596" s="100"/>
      <c r="H596" s="100"/>
      <c r="I596" s="100"/>
      <c r="J596" s="100"/>
      <c r="K596" s="100"/>
      <c r="L596" s="100"/>
      <c r="M596" s="100"/>
      <c r="N596" s="100"/>
    </row>
    <row r="597" spans="2:14" x14ac:dyDescent="0.25">
      <c r="B597" s="100"/>
      <c r="C597" s="100"/>
      <c r="D597" s="100"/>
      <c r="E597" s="100"/>
      <c r="F597" s="100"/>
      <c r="G597" s="100"/>
      <c r="H597" s="100"/>
      <c r="I597" s="100"/>
      <c r="J597" s="100"/>
      <c r="K597" s="100"/>
      <c r="L597" s="100"/>
      <c r="M597" s="100"/>
      <c r="N597" s="100"/>
    </row>
    <row r="598" spans="2:14" x14ac:dyDescent="0.25">
      <c r="B598" s="100"/>
      <c r="C598" s="100"/>
      <c r="D598" s="100"/>
      <c r="E598" s="100"/>
      <c r="F598" s="100"/>
      <c r="G598" s="100"/>
      <c r="H598" s="100"/>
      <c r="I598" s="100"/>
      <c r="J598" s="100"/>
      <c r="K598" s="100"/>
      <c r="L598" s="100"/>
      <c r="M598" s="100"/>
      <c r="N598" s="100"/>
    </row>
    <row r="599" spans="2:14" x14ac:dyDescent="0.25">
      <c r="B599" s="100"/>
      <c r="C599" s="100"/>
      <c r="D599" s="100"/>
      <c r="E599" s="100"/>
      <c r="F599" s="100"/>
      <c r="G599" s="100"/>
      <c r="H599" s="100"/>
      <c r="I599" s="100"/>
      <c r="J599" s="100"/>
      <c r="K599" s="100"/>
      <c r="L599" s="100"/>
      <c r="M599" s="100"/>
      <c r="N599" s="100"/>
    </row>
    <row r="600" spans="2:14" x14ac:dyDescent="0.25">
      <c r="B600" s="100"/>
      <c r="C600" s="100"/>
      <c r="D600" s="100"/>
      <c r="E600" s="100"/>
      <c r="F600" s="100"/>
      <c r="G600" s="100"/>
      <c r="H600" s="100"/>
      <c r="I600" s="100"/>
      <c r="J600" s="100"/>
      <c r="K600" s="100"/>
      <c r="L600" s="100"/>
      <c r="M600" s="100"/>
      <c r="N600" s="100"/>
    </row>
    <row r="601" spans="2:14" x14ac:dyDescent="0.25">
      <c r="B601" s="100"/>
      <c r="C601" s="100"/>
      <c r="D601" s="100"/>
      <c r="E601" s="100"/>
      <c r="F601" s="100"/>
      <c r="G601" s="100"/>
      <c r="H601" s="100"/>
      <c r="I601" s="100"/>
      <c r="J601" s="100"/>
      <c r="K601" s="100"/>
      <c r="L601" s="100"/>
      <c r="M601" s="100"/>
      <c r="N601" s="100"/>
    </row>
    <row r="602" spans="2:14" x14ac:dyDescent="0.25">
      <c r="B602" s="100"/>
      <c r="C602" s="100"/>
      <c r="D602" s="100"/>
      <c r="E602" s="100"/>
      <c r="F602" s="100"/>
      <c r="G602" s="100"/>
      <c r="H602" s="100"/>
      <c r="I602" s="100"/>
      <c r="J602" s="100"/>
      <c r="K602" s="100"/>
      <c r="L602" s="100"/>
      <c r="M602" s="100"/>
      <c r="N602" s="100"/>
    </row>
    <row r="603" spans="2:14" x14ac:dyDescent="0.25">
      <c r="B603" s="100"/>
      <c r="C603" s="100"/>
      <c r="D603" s="100"/>
      <c r="E603" s="100"/>
      <c r="F603" s="100"/>
      <c r="G603" s="100"/>
      <c r="H603" s="100"/>
      <c r="I603" s="100"/>
      <c r="J603" s="100"/>
      <c r="K603" s="100"/>
      <c r="L603" s="100"/>
      <c r="M603" s="100"/>
      <c r="N603" s="100"/>
    </row>
    <row r="604" spans="2:14" x14ac:dyDescent="0.25">
      <c r="B604" s="100"/>
      <c r="C604" s="100"/>
      <c r="D604" s="100"/>
      <c r="E604" s="100"/>
      <c r="F604" s="100"/>
      <c r="G604" s="100"/>
      <c r="H604" s="100"/>
      <c r="I604" s="100"/>
      <c r="J604" s="100"/>
      <c r="K604" s="100"/>
      <c r="L604" s="100"/>
      <c r="M604" s="100"/>
      <c r="N604" s="100"/>
    </row>
    <row r="605" spans="2:14" x14ac:dyDescent="0.25">
      <c r="B605" s="100"/>
      <c r="C605" s="100"/>
      <c r="D605" s="100"/>
      <c r="E605" s="100"/>
      <c r="F605" s="100"/>
      <c r="G605" s="100"/>
      <c r="H605" s="100"/>
      <c r="I605" s="100"/>
      <c r="J605" s="100"/>
      <c r="K605" s="100"/>
      <c r="L605" s="100"/>
      <c r="M605" s="100"/>
      <c r="N605" s="100"/>
    </row>
    <row r="606" spans="2:14" x14ac:dyDescent="0.25">
      <c r="B606" s="100"/>
      <c r="C606" s="100"/>
      <c r="D606" s="100"/>
      <c r="E606" s="100"/>
      <c r="F606" s="100"/>
      <c r="G606" s="100"/>
      <c r="H606" s="100"/>
      <c r="I606" s="100"/>
      <c r="J606" s="100"/>
      <c r="K606" s="100"/>
      <c r="L606" s="100"/>
      <c r="M606" s="100"/>
      <c r="N606" s="100"/>
    </row>
    <row r="607" spans="2:14" x14ac:dyDescent="0.25">
      <c r="B607" s="100"/>
      <c r="C607" s="100"/>
      <c r="D607" s="100"/>
      <c r="E607" s="100"/>
      <c r="F607" s="100"/>
      <c r="G607" s="100"/>
      <c r="H607" s="100"/>
      <c r="I607" s="100"/>
      <c r="J607" s="100"/>
      <c r="K607" s="100"/>
      <c r="L607" s="100"/>
      <c r="M607" s="100"/>
      <c r="N607" s="100"/>
    </row>
    <row r="608" spans="2:14" x14ac:dyDescent="0.25">
      <c r="B608" s="100"/>
      <c r="C608" s="100"/>
      <c r="D608" s="100"/>
      <c r="E608" s="100"/>
      <c r="F608" s="100"/>
      <c r="G608" s="100"/>
      <c r="H608" s="100"/>
      <c r="I608" s="100"/>
      <c r="J608" s="100"/>
      <c r="K608" s="100"/>
      <c r="L608" s="100"/>
      <c r="M608" s="100"/>
      <c r="N608" s="100"/>
    </row>
    <row r="609" spans="2:14" x14ac:dyDescent="0.25">
      <c r="B609" s="100"/>
      <c r="C609" s="100"/>
      <c r="D609" s="100"/>
      <c r="E609" s="100"/>
      <c r="F609" s="100"/>
      <c r="G609" s="100"/>
      <c r="H609" s="100"/>
      <c r="I609" s="100"/>
      <c r="J609" s="100"/>
      <c r="K609" s="100"/>
      <c r="L609" s="100"/>
      <c r="M609" s="100"/>
      <c r="N609" s="100"/>
    </row>
    <row r="610" spans="2:14" x14ac:dyDescent="0.25">
      <c r="B610" s="100"/>
      <c r="C610" s="100"/>
      <c r="D610" s="100"/>
      <c r="E610" s="100"/>
      <c r="F610" s="100"/>
      <c r="G610" s="100"/>
      <c r="H610" s="100"/>
      <c r="I610" s="100"/>
      <c r="J610" s="100"/>
      <c r="K610" s="100"/>
      <c r="L610" s="100"/>
      <c r="M610" s="100"/>
      <c r="N610" s="100"/>
    </row>
    <row r="611" spans="2:14" x14ac:dyDescent="0.25">
      <c r="B611" s="100"/>
      <c r="C611" s="100"/>
      <c r="D611" s="100"/>
      <c r="E611" s="100"/>
      <c r="F611" s="100"/>
      <c r="G611" s="100"/>
      <c r="H611" s="100"/>
      <c r="I611" s="100"/>
      <c r="J611" s="100"/>
      <c r="K611" s="100"/>
      <c r="L611" s="100"/>
      <c r="M611" s="100"/>
      <c r="N611" s="100"/>
    </row>
    <row r="612" spans="2:14" x14ac:dyDescent="0.25">
      <c r="B612" s="100"/>
      <c r="C612" s="100"/>
      <c r="D612" s="100"/>
      <c r="E612" s="100"/>
      <c r="F612" s="100"/>
      <c r="G612" s="100"/>
      <c r="H612" s="100"/>
      <c r="I612" s="100"/>
      <c r="J612" s="100"/>
      <c r="K612" s="100"/>
      <c r="L612" s="100"/>
      <c r="M612" s="100"/>
      <c r="N612" s="100"/>
    </row>
    <row r="613" spans="2:14" x14ac:dyDescent="0.25">
      <c r="B613" s="100"/>
      <c r="C613" s="100"/>
      <c r="D613" s="100"/>
      <c r="E613" s="100"/>
      <c r="F613" s="100"/>
      <c r="G613" s="100"/>
      <c r="H613" s="100"/>
      <c r="I613" s="100"/>
      <c r="J613" s="100"/>
      <c r="K613" s="100"/>
      <c r="L613" s="100"/>
      <c r="M613" s="100"/>
      <c r="N613" s="100"/>
    </row>
    <row r="614" spans="2:14" x14ac:dyDescent="0.25">
      <c r="B614" s="100"/>
      <c r="C614" s="100"/>
      <c r="D614" s="100"/>
      <c r="E614" s="100"/>
      <c r="F614" s="100"/>
      <c r="G614" s="100"/>
      <c r="H614" s="100"/>
      <c r="I614" s="100"/>
      <c r="J614" s="100"/>
      <c r="K614" s="100"/>
      <c r="L614" s="100"/>
      <c r="M614" s="100"/>
      <c r="N614" s="100"/>
    </row>
    <row r="615" spans="2:14" x14ac:dyDescent="0.25">
      <c r="B615" s="100"/>
      <c r="C615" s="100"/>
      <c r="D615" s="100"/>
      <c r="E615" s="100"/>
      <c r="F615" s="100"/>
      <c r="G615" s="100"/>
      <c r="H615" s="100"/>
      <c r="I615" s="100"/>
      <c r="J615" s="100"/>
      <c r="K615" s="100"/>
      <c r="L615" s="100"/>
      <c r="M615" s="100"/>
      <c r="N615" s="100"/>
    </row>
    <row r="616" spans="2:14" x14ac:dyDescent="0.25">
      <c r="B616" s="100"/>
      <c r="C616" s="100"/>
      <c r="D616" s="100"/>
      <c r="E616" s="100"/>
      <c r="F616" s="100"/>
      <c r="G616" s="100"/>
      <c r="H616" s="100"/>
      <c r="I616" s="100"/>
      <c r="J616" s="100"/>
      <c r="K616" s="100"/>
      <c r="L616" s="100"/>
      <c r="M616" s="100"/>
      <c r="N616" s="100"/>
    </row>
    <row r="617" spans="2:14" x14ac:dyDescent="0.25">
      <c r="B617" s="100"/>
      <c r="C617" s="100"/>
      <c r="D617" s="100"/>
      <c r="E617" s="100"/>
      <c r="F617" s="100"/>
      <c r="G617" s="100"/>
      <c r="H617" s="100"/>
      <c r="I617" s="100"/>
      <c r="J617" s="100"/>
      <c r="K617" s="100"/>
      <c r="L617" s="100"/>
      <c r="M617" s="100"/>
      <c r="N617" s="100"/>
    </row>
    <row r="618" spans="2:14" x14ac:dyDescent="0.25">
      <c r="B618" s="100"/>
      <c r="C618" s="100"/>
      <c r="D618" s="100"/>
      <c r="E618" s="100"/>
      <c r="F618" s="100"/>
      <c r="G618" s="100"/>
      <c r="H618" s="100"/>
      <c r="I618" s="100"/>
      <c r="J618" s="100"/>
      <c r="K618" s="100"/>
      <c r="L618" s="100"/>
      <c r="M618" s="100"/>
      <c r="N618" s="100"/>
    </row>
    <row r="619" spans="2:14" x14ac:dyDescent="0.25">
      <c r="B619" s="100"/>
      <c r="C619" s="100"/>
      <c r="D619" s="100"/>
      <c r="E619" s="100"/>
      <c r="F619" s="100"/>
      <c r="G619" s="100"/>
      <c r="H619" s="100"/>
      <c r="I619" s="100"/>
      <c r="J619" s="100"/>
      <c r="K619" s="100"/>
      <c r="L619" s="100"/>
      <c r="M619" s="100"/>
      <c r="N619" s="100"/>
    </row>
    <row r="620" spans="2:14" x14ac:dyDescent="0.25">
      <c r="B620" s="100"/>
      <c r="C620" s="100"/>
      <c r="D620" s="100"/>
      <c r="E620" s="100"/>
      <c r="F620" s="100"/>
      <c r="G620" s="100"/>
      <c r="H620" s="100"/>
      <c r="I620" s="100"/>
      <c r="J620" s="100"/>
      <c r="K620" s="100"/>
      <c r="L620" s="100"/>
      <c r="M620" s="100"/>
      <c r="N620" s="100"/>
    </row>
    <row r="621" spans="2:14" x14ac:dyDescent="0.25">
      <c r="B621" s="100"/>
      <c r="C621" s="100"/>
      <c r="D621" s="100"/>
      <c r="E621" s="100"/>
      <c r="F621" s="100"/>
      <c r="G621" s="100"/>
      <c r="H621" s="100"/>
      <c r="I621" s="100"/>
      <c r="J621" s="100"/>
      <c r="K621" s="100"/>
      <c r="L621" s="100"/>
      <c r="M621" s="100"/>
      <c r="N621" s="100"/>
    </row>
    <row r="622" spans="2:14" x14ac:dyDescent="0.25">
      <c r="B622" s="100"/>
      <c r="C622" s="100"/>
      <c r="D622" s="100"/>
      <c r="E622" s="100"/>
      <c r="F622" s="100"/>
      <c r="G622" s="100"/>
      <c r="H622" s="100"/>
      <c r="I622" s="100"/>
      <c r="J622" s="100"/>
      <c r="K622" s="100"/>
      <c r="L622" s="100"/>
      <c r="M622" s="100"/>
      <c r="N622" s="100"/>
    </row>
    <row r="623" spans="2:14" x14ac:dyDescent="0.25">
      <c r="B623" s="100"/>
      <c r="C623" s="100"/>
      <c r="D623" s="100"/>
      <c r="E623" s="100"/>
      <c r="F623" s="100"/>
      <c r="G623" s="100"/>
      <c r="H623" s="100"/>
      <c r="I623" s="100"/>
      <c r="J623" s="100"/>
      <c r="K623" s="100"/>
      <c r="L623" s="100"/>
      <c r="M623" s="100"/>
      <c r="N623" s="100"/>
    </row>
    <row r="624" spans="2:14" x14ac:dyDescent="0.25">
      <c r="B624" s="100"/>
      <c r="C624" s="100"/>
      <c r="D624" s="100"/>
      <c r="E624" s="100"/>
      <c r="F624" s="100"/>
      <c r="G624" s="100"/>
      <c r="H624" s="100"/>
      <c r="I624" s="100"/>
      <c r="J624" s="100"/>
      <c r="K624" s="100"/>
      <c r="L624" s="100"/>
      <c r="M624" s="100"/>
      <c r="N624" s="100"/>
    </row>
    <row r="625" spans="2:14" x14ac:dyDescent="0.25">
      <c r="B625" s="100"/>
      <c r="C625" s="100"/>
      <c r="D625" s="100"/>
      <c r="E625" s="100"/>
      <c r="F625" s="100"/>
      <c r="G625" s="100"/>
      <c r="H625" s="100"/>
      <c r="I625" s="100"/>
      <c r="J625" s="100"/>
      <c r="K625" s="100"/>
      <c r="L625" s="100"/>
      <c r="M625" s="100"/>
      <c r="N625" s="100"/>
    </row>
    <row r="626" spans="2:14" x14ac:dyDescent="0.25">
      <c r="B626" s="100"/>
      <c r="C626" s="100"/>
      <c r="D626" s="100"/>
      <c r="E626" s="100"/>
      <c r="F626" s="100"/>
      <c r="G626" s="100"/>
      <c r="H626" s="100"/>
      <c r="I626" s="100"/>
      <c r="J626" s="100"/>
      <c r="K626" s="100"/>
      <c r="L626" s="100"/>
      <c r="M626" s="100"/>
      <c r="N626" s="100"/>
    </row>
    <row r="627" spans="2:14" x14ac:dyDescent="0.25">
      <c r="B627" s="100"/>
      <c r="C627" s="100"/>
      <c r="D627" s="100"/>
      <c r="E627" s="100"/>
      <c r="F627" s="100"/>
      <c r="G627" s="100"/>
      <c r="H627" s="100"/>
      <c r="I627" s="100"/>
      <c r="J627" s="100"/>
      <c r="K627" s="100"/>
      <c r="L627" s="100"/>
      <c r="M627" s="100"/>
      <c r="N627" s="100"/>
    </row>
    <row r="628" spans="2:14" x14ac:dyDescent="0.25">
      <c r="B628" s="100"/>
      <c r="C628" s="100"/>
      <c r="D628" s="100"/>
      <c r="E628" s="100"/>
      <c r="F628" s="100"/>
      <c r="G628" s="100"/>
      <c r="H628" s="100"/>
      <c r="I628" s="100"/>
      <c r="J628" s="100"/>
      <c r="K628" s="100"/>
      <c r="L628" s="100"/>
      <c r="M628" s="100"/>
      <c r="N628" s="100"/>
    </row>
    <row r="629" spans="2:14" x14ac:dyDescent="0.25">
      <c r="B629" s="100"/>
      <c r="C629" s="100"/>
      <c r="D629" s="100"/>
      <c r="E629" s="100"/>
      <c r="F629" s="100"/>
      <c r="G629" s="100"/>
      <c r="H629" s="100"/>
      <c r="I629" s="100"/>
      <c r="J629" s="100"/>
      <c r="K629" s="100"/>
      <c r="L629" s="100"/>
      <c r="M629" s="100"/>
      <c r="N629" s="100"/>
    </row>
    <row r="630" spans="2:14" x14ac:dyDescent="0.25">
      <c r="B630" s="100"/>
      <c r="C630" s="100"/>
      <c r="D630" s="100"/>
      <c r="E630" s="100"/>
      <c r="F630" s="100"/>
      <c r="G630" s="100"/>
      <c r="H630" s="100"/>
      <c r="I630" s="100"/>
      <c r="J630" s="100"/>
      <c r="K630" s="100"/>
      <c r="L630" s="100"/>
      <c r="M630" s="100"/>
      <c r="N630" s="100"/>
    </row>
    <row r="631" spans="2:14" x14ac:dyDescent="0.25">
      <c r="B631" s="100"/>
      <c r="C631" s="100"/>
      <c r="D631" s="100"/>
      <c r="E631" s="100"/>
      <c r="F631" s="100"/>
      <c r="G631" s="100"/>
      <c r="H631" s="100"/>
      <c r="I631" s="100"/>
      <c r="J631" s="100"/>
      <c r="K631" s="100"/>
      <c r="L631" s="100"/>
      <c r="M631" s="100"/>
      <c r="N631" s="100"/>
    </row>
    <row r="632" spans="2:14" x14ac:dyDescent="0.25">
      <c r="B632" s="100"/>
      <c r="C632" s="100"/>
      <c r="D632" s="100"/>
      <c r="E632" s="100"/>
      <c r="F632" s="100"/>
      <c r="G632" s="100"/>
      <c r="H632" s="100"/>
      <c r="I632" s="100"/>
      <c r="J632" s="100"/>
      <c r="K632" s="100"/>
      <c r="L632" s="100"/>
      <c r="M632" s="100"/>
      <c r="N632" s="100"/>
    </row>
    <row r="633" spans="2:14" x14ac:dyDescent="0.25">
      <c r="B633" s="100"/>
      <c r="C633" s="100"/>
      <c r="D633" s="100"/>
      <c r="E633" s="100"/>
      <c r="F633" s="100"/>
      <c r="G633" s="100"/>
      <c r="H633" s="100"/>
      <c r="I633" s="100"/>
      <c r="J633" s="100"/>
      <c r="K633" s="100"/>
      <c r="L633" s="100"/>
      <c r="M633" s="100"/>
      <c r="N633" s="100"/>
    </row>
    <row r="634" spans="2:14" x14ac:dyDescent="0.25">
      <c r="B634" s="100"/>
      <c r="C634" s="100"/>
      <c r="D634" s="100"/>
      <c r="E634" s="100"/>
      <c r="F634" s="100"/>
      <c r="G634" s="100"/>
      <c r="H634" s="100"/>
      <c r="I634" s="100"/>
      <c r="J634" s="100"/>
      <c r="K634" s="100"/>
      <c r="L634" s="100"/>
      <c r="M634" s="100"/>
      <c r="N634" s="100"/>
    </row>
    <row r="635" spans="2:14" x14ac:dyDescent="0.25">
      <c r="B635" s="100"/>
      <c r="C635" s="100"/>
      <c r="D635" s="100"/>
      <c r="E635" s="100"/>
      <c r="F635" s="100"/>
      <c r="G635" s="100"/>
      <c r="H635" s="100"/>
      <c r="I635" s="100"/>
      <c r="J635" s="100"/>
      <c r="K635" s="100"/>
      <c r="L635" s="100"/>
      <c r="M635" s="100"/>
      <c r="N635" s="100"/>
    </row>
    <row r="636" spans="2:14" x14ac:dyDescent="0.25">
      <c r="B636" s="100"/>
      <c r="C636" s="100"/>
      <c r="D636" s="100"/>
      <c r="E636" s="100"/>
      <c r="F636" s="100"/>
      <c r="G636" s="100"/>
      <c r="H636" s="100"/>
      <c r="I636" s="100"/>
      <c r="J636" s="100"/>
      <c r="K636" s="100"/>
      <c r="L636" s="100"/>
      <c r="M636" s="100"/>
      <c r="N636" s="100"/>
    </row>
    <row r="637" spans="2:14" x14ac:dyDescent="0.25">
      <c r="B637" s="100"/>
      <c r="C637" s="100"/>
      <c r="D637" s="100"/>
      <c r="E637" s="100"/>
      <c r="F637" s="100"/>
      <c r="G637" s="100"/>
      <c r="H637" s="100"/>
      <c r="I637" s="100"/>
      <c r="J637" s="100"/>
      <c r="K637" s="100"/>
      <c r="L637" s="100"/>
      <c r="M637" s="100"/>
      <c r="N637" s="100"/>
    </row>
    <row r="638" spans="2:14" x14ac:dyDescent="0.25">
      <c r="B638" s="100"/>
      <c r="C638" s="100"/>
      <c r="D638" s="100"/>
      <c r="E638" s="100"/>
      <c r="F638" s="100"/>
      <c r="G638" s="100"/>
      <c r="H638" s="100"/>
      <c r="I638" s="100"/>
      <c r="J638" s="100"/>
      <c r="K638" s="100"/>
      <c r="L638" s="100"/>
      <c r="M638" s="100"/>
      <c r="N638" s="100"/>
    </row>
    <row r="639" spans="2:14" x14ac:dyDescent="0.25">
      <c r="B639" s="100"/>
      <c r="C639" s="100"/>
      <c r="D639" s="100"/>
      <c r="E639" s="100"/>
      <c r="F639" s="100"/>
      <c r="G639" s="100"/>
      <c r="H639" s="100"/>
      <c r="I639" s="100"/>
      <c r="J639" s="100"/>
      <c r="K639" s="100"/>
      <c r="L639" s="100"/>
      <c r="M639" s="100"/>
      <c r="N639" s="100"/>
    </row>
    <row r="640" spans="2:14" x14ac:dyDescent="0.25">
      <c r="B640" s="100"/>
      <c r="C640" s="100"/>
      <c r="D640" s="100"/>
      <c r="E640" s="100"/>
      <c r="F640" s="100"/>
      <c r="G640" s="100"/>
      <c r="H640" s="100"/>
      <c r="I640" s="100"/>
      <c r="J640" s="100"/>
      <c r="K640" s="100"/>
      <c r="L640" s="100"/>
      <c r="M640" s="100"/>
      <c r="N640" s="100"/>
    </row>
    <row r="641" spans="2:14" x14ac:dyDescent="0.25">
      <c r="B641" s="100"/>
      <c r="C641" s="100"/>
      <c r="D641" s="100"/>
      <c r="E641" s="100"/>
      <c r="F641" s="100"/>
      <c r="G641" s="100"/>
      <c r="H641" s="100"/>
      <c r="I641" s="100"/>
      <c r="J641" s="100"/>
      <c r="K641" s="100"/>
      <c r="L641" s="100"/>
      <c r="M641" s="100"/>
      <c r="N641" s="100"/>
    </row>
    <row r="642" spans="2:14" x14ac:dyDescent="0.25">
      <c r="B642" s="100"/>
      <c r="C642" s="100"/>
      <c r="D642" s="100"/>
      <c r="E642" s="100"/>
      <c r="F642" s="100"/>
      <c r="G642" s="100"/>
      <c r="H642" s="100"/>
      <c r="I642" s="100"/>
      <c r="J642" s="100"/>
      <c r="K642" s="100"/>
      <c r="L642" s="100"/>
      <c r="M642" s="100"/>
      <c r="N642" s="100"/>
    </row>
  </sheetData>
  <mergeCells count="1">
    <mergeCell ref="A1:Q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367D5-E5E3-45C6-BBDF-3D0B9EA120B3}">
  <sheetPr>
    <tabColor rgb="FF002060"/>
  </sheetPr>
  <dimension ref="A1:BR565"/>
  <sheetViews>
    <sheetView topLeftCell="C255" zoomScale="103" zoomScaleNormal="60" workbookViewId="0">
      <selection activeCell="G268" sqref="G268:I268"/>
    </sheetView>
  </sheetViews>
  <sheetFormatPr defaultColWidth="8.88671875" defaultRowHeight="13.8" x14ac:dyDescent="0.25"/>
  <cols>
    <col min="1" max="1" width="8.88671875" style="7"/>
    <col min="2" max="2" width="37.5546875" style="7" customWidth="1"/>
    <col min="3" max="3" width="16.109375" style="7" customWidth="1"/>
    <col min="4" max="4" width="22.5546875" style="7" customWidth="1"/>
    <col min="5" max="5" width="8.88671875" style="7" customWidth="1"/>
    <col min="6" max="6" width="14.109375" style="7" customWidth="1"/>
    <col min="7" max="7" width="14.5546875" style="7" customWidth="1"/>
    <col min="8" max="8" width="18" style="7" customWidth="1"/>
    <col min="9" max="9" width="13.33203125" style="7" customWidth="1"/>
    <col min="10" max="10" width="13.44140625" style="7" customWidth="1"/>
    <col min="11" max="11" width="11.88671875" style="7" customWidth="1"/>
    <col min="12" max="12" width="16.44140625" style="7" customWidth="1"/>
    <col min="13" max="13" width="16.6640625" style="7" customWidth="1"/>
    <col min="14" max="14" width="13.33203125" style="7" customWidth="1"/>
    <col min="15" max="15" width="25.6640625" style="7" customWidth="1"/>
    <col min="16" max="16" width="13.88671875" style="7" customWidth="1"/>
    <col min="17" max="18" width="17.6640625" style="7" customWidth="1"/>
    <col min="19" max="19" width="19" style="7" customWidth="1"/>
    <col min="20" max="20" width="18.6640625" style="7" customWidth="1"/>
    <col min="21" max="21" width="17.33203125" style="7" customWidth="1"/>
    <col min="22" max="22" width="12" style="7" customWidth="1"/>
    <col min="23" max="23" width="9" style="7" customWidth="1"/>
    <col min="24" max="24" width="13.44140625" style="7" customWidth="1"/>
    <col min="25" max="25" width="14" style="7" customWidth="1"/>
    <col min="26" max="26" width="12" style="7" customWidth="1"/>
    <col min="27" max="28" width="8.88671875" style="7" customWidth="1"/>
    <col min="29" max="29" width="21" style="7" customWidth="1"/>
    <col min="30" max="30" width="15.88671875" style="7" customWidth="1"/>
    <col min="31" max="31" width="14.6640625" style="7" customWidth="1"/>
    <col min="32" max="32" width="13.44140625" style="7" customWidth="1"/>
    <col min="33" max="33" width="15.6640625" style="7" customWidth="1"/>
    <col min="34" max="35" width="11.5546875" style="7" customWidth="1"/>
    <col min="36" max="36" width="8.88671875" style="7" customWidth="1"/>
    <col min="37" max="37" width="15.33203125" style="7" customWidth="1"/>
    <col min="38" max="38" width="13.33203125" style="7" customWidth="1"/>
    <col min="39" max="39" width="11.88671875" style="7" customWidth="1"/>
    <col min="40" max="41" width="8.88671875" style="7" customWidth="1"/>
    <col min="42" max="42" width="25.88671875" style="7" customWidth="1"/>
    <col min="43" max="48" width="8.88671875" style="7" customWidth="1"/>
    <col min="49" max="49" width="12.109375" style="7" customWidth="1"/>
    <col min="50" max="50" width="32.6640625" style="7" customWidth="1"/>
    <col min="51" max="52" width="8.88671875" style="7" customWidth="1"/>
    <col min="53" max="53" width="24.109375" style="7" customWidth="1"/>
    <col min="54" max="54" width="17.6640625" style="7" customWidth="1"/>
    <col min="55" max="59" width="9" style="7" customWidth="1"/>
    <col min="60" max="62" width="8.88671875" style="7" customWidth="1"/>
    <col min="63" max="63" width="26.6640625" style="7" customWidth="1"/>
    <col min="64" max="64" width="18.33203125" style="7" customWidth="1"/>
    <col min="65" max="65" width="8" style="7" customWidth="1"/>
    <col min="66" max="66" width="8.88671875" style="7" customWidth="1"/>
    <col min="67" max="67" width="8.88671875" style="7"/>
    <col min="68" max="68" width="21.109375" style="7" customWidth="1"/>
    <col min="69" max="69" width="54.44140625" style="7" customWidth="1"/>
    <col min="70" max="70" width="7.6640625" style="7" customWidth="1"/>
    <col min="71" max="16384" width="8.88671875" style="7"/>
  </cols>
  <sheetData>
    <row r="1" spans="1:70" x14ac:dyDescent="0.25">
      <c r="A1" s="30"/>
      <c r="B1" s="29"/>
      <c r="C1" s="29"/>
      <c r="D1" s="29"/>
      <c r="E1" s="29"/>
      <c r="F1" s="22"/>
      <c r="G1" s="22"/>
      <c r="H1" s="22"/>
      <c r="I1" s="22"/>
      <c r="J1" s="22"/>
      <c r="K1" s="22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29"/>
      <c r="AP1" s="29"/>
      <c r="AQ1" s="29"/>
      <c r="AR1" s="29"/>
      <c r="AS1" s="29"/>
      <c r="AT1" s="29"/>
      <c r="AU1" s="29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7"/>
      <c r="BJ1" s="55"/>
      <c r="BK1" s="48"/>
      <c r="BL1" s="48"/>
      <c r="BM1" s="47"/>
      <c r="BO1" s="38"/>
      <c r="BP1" s="71"/>
      <c r="BQ1" s="71"/>
      <c r="BR1" s="38"/>
    </row>
    <row r="2" spans="1:70" ht="37.950000000000003" customHeight="1" x14ac:dyDescent="0.25">
      <c r="A2" s="30"/>
      <c r="B2" s="84" t="s">
        <v>42</v>
      </c>
      <c r="C2" s="84"/>
      <c r="D2" s="29"/>
      <c r="E2" s="29"/>
      <c r="F2" s="22"/>
      <c r="G2" s="87" t="s">
        <v>864</v>
      </c>
      <c r="H2" s="88"/>
      <c r="I2" s="89"/>
      <c r="J2" s="22"/>
      <c r="K2" s="22"/>
      <c r="L2" s="33"/>
      <c r="M2" s="84" t="s">
        <v>863</v>
      </c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33"/>
      <c r="AB2" s="14"/>
      <c r="AC2" s="84" t="s">
        <v>43</v>
      </c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14"/>
      <c r="AO2" s="29"/>
      <c r="AP2" s="84" t="s">
        <v>862</v>
      </c>
      <c r="AQ2" s="84"/>
      <c r="AR2" s="84"/>
      <c r="AS2" s="84"/>
      <c r="AT2" s="84"/>
      <c r="AU2" s="29"/>
      <c r="AV2" s="48"/>
      <c r="AW2" s="92" t="s">
        <v>20</v>
      </c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47"/>
      <c r="BJ2" s="55"/>
      <c r="BK2" s="75" t="s">
        <v>861</v>
      </c>
      <c r="BL2" s="76"/>
      <c r="BM2" s="55"/>
      <c r="BO2" s="38"/>
      <c r="BP2" s="75" t="s">
        <v>860</v>
      </c>
      <c r="BQ2" s="76"/>
      <c r="BR2" s="38"/>
    </row>
    <row r="3" spans="1:70" x14ac:dyDescent="0.25">
      <c r="A3" s="30"/>
      <c r="B3" s="29"/>
      <c r="C3" s="29"/>
      <c r="D3" s="29"/>
      <c r="E3" s="29"/>
      <c r="F3" s="22"/>
      <c r="G3" s="22"/>
      <c r="H3" s="22"/>
      <c r="I3" s="22"/>
      <c r="J3" s="22"/>
      <c r="K3" s="22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14"/>
      <c r="AC3" s="74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14"/>
      <c r="AO3" s="29"/>
      <c r="AP3" s="29"/>
      <c r="AQ3" s="29"/>
      <c r="AR3" s="29"/>
      <c r="AS3" s="29"/>
      <c r="AT3" s="29"/>
      <c r="AU3" s="29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7"/>
      <c r="BJ3" s="55"/>
      <c r="BK3" s="72"/>
      <c r="BL3" s="72"/>
      <c r="BM3" s="55"/>
      <c r="BO3" s="38"/>
      <c r="BP3" s="71"/>
      <c r="BQ3" s="71"/>
      <c r="BR3" s="38"/>
    </row>
    <row r="4" spans="1:70" ht="45" customHeight="1" x14ac:dyDescent="0.25">
      <c r="A4" s="30"/>
      <c r="B4" s="10"/>
      <c r="C4" s="10" t="s">
        <v>44</v>
      </c>
      <c r="D4" s="10" t="s">
        <v>45</v>
      </c>
      <c r="E4" s="29"/>
      <c r="F4" s="22"/>
      <c r="G4" s="77" t="s">
        <v>859</v>
      </c>
      <c r="H4" s="77"/>
      <c r="I4" s="77"/>
      <c r="J4" s="22"/>
      <c r="K4" s="22"/>
      <c r="L4" s="33"/>
      <c r="M4" s="34" t="s">
        <v>8</v>
      </c>
      <c r="N4" s="34" t="s">
        <v>858</v>
      </c>
      <c r="O4" s="34" t="s">
        <v>857</v>
      </c>
      <c r="P4" s="34" t="s">
        <v>856</v>
      </c>
      <c r="Q4" s="34" t="s">
        <v>855</v>
      </c>
      <c r="R4" s="34" t="s">
        <v>854</v>
      </c>
      <c r="S4" s="34" t="s">
        <v>853</v>
      </c>
      <c r="T4" s="34" t="s">
        <v>852</v>
      </c>
      <c r="U4" s="33"/>
      <c r="V4" s="33"/>
      <c r="W4" s="70" t="s">
        <v>851</v>
      </c>
      <c r="X4" s="70" t="s">
        <v>850</v>
      </c>
      <c r="Y4" s="70" t="s">
        <v>849</v>
      </c>
      <c r="Z4" s="33"/>
      <c r="AA4" s="33"/>
      <c r="AB4" s="14"/>
      <c r="AC4" s="69" t="s">
        <v>46</v>
      </c>
      <c r="AD4" s="66" t="s">
        <v>47</v>
      </c>
      <c r="AE4" s="69" t="s">
        <v>48</v>
      </c>
      <c r="AF4" s="15" t="s">
        <v>49</v>
      </c>
      <c r="AG4" s="14"/>
      <c r="AH4" s="14"/>
      <c r="AI4" s="14"/>
      <c r="AJ4" s="14"/>
      <c r="AK4" s="28" t="s">
        <v>9</v>
      </c>
      <c r="AL4" s="10" t="s">
        <v>10</v>
      </c>
      <c r="AM4" s="28" t="s">
        <v>50</v>
      </c>
      <c r="AN4" s="14"/>
      <c r="AO4" s="29"/>
      <c r="AP4" s="11" t="s">
        <v>848</v>
      </c>
      <c r="AQ4" s="11" t="s">
        <v>847</v>
      </c>
      <c r="AR4" s="11" t="s">
        <v>846</v>
      </c>
      <c r="AS4" s="11" t="s">
        <v>845</v>
      </c>
      <c r="AT4" s="11" t="s">
        <v>844</v>
      </c>
      <c r="AU4" s="29"/>
      <c r="AV4" s="48"/>
      <c r="AW4" s="64" t="s">
        <v>21</v>
      </c>
      <c r="AX4" s="64" t="s">
        <v>22</v>
      </c>
      <c r="AY4" s="48"/>
      <c r="AZ4" s="48"/>
      <c r="BA4" s="48"/>
      <c r="BB4" s="48"/>
      <c r="BC4" s="1" t="s">
        <v>23</v>
      </c>
      <c r="BD4" s="1" t="s">
        <v>24</v>
      </c>
      <c r="BE4" s="1" t="s">
        <v>25</v>
      </c>
      <c r="BF4" s="1" t="s">
        <v>26</v>
      </c>
      <c r="BG4" s="1" t="s">
        <v>27</v>
      </c>
      <c r="BH4" s="47"/>
      <c r="BJ4" s="55"/>
      <c r="BK4" s="57" t="s">
        <v>843</v>
      </c>
      <c r="BL4" s="56">
        <v>5300</v>
      </c>
      <c r="BM4" s="55"/>
      <c r="BO4" s="38"/>
      <c r="BP4" s="39" t="s">
        <v>71</v>
      </c>
      <c r="BQ4" s="39" t="s">
        <v>842</v>
      </c>
      <c r="BR4" s="38"/>
    </row>
    <row r="5" spans="1:70" ht="75" customHeight="1" x14ac:dyDescent="0.25">
      <c r="A5" s="30"/>
      <c r="B5" s="10" t="s">
        <v>51</v>
      </c>
      <c r="C5" s="10">
        <f>IFERROR(INDEX(C8:C100,MATCH([3]Первая!D8,B8:B100,0)),0)</f>
        <v>0.95</v>
      </c>
      <c r="D5" s="10">
        <f>IFERROR(INDEX(C106:C198,MATCH([3]Первая!D8,B106:B198,0)),0)</f>
        <v>0.93</v>
      </c>
      <c r="E5" s="29"/>
      <c r="F5" s="22"/>
      <c r="G5" s="82" t="s">
        <v>598</v>
      </c>
      <c r="H5" s="83"/>
      <c r="I5" s="10" t="s">
        <v>789</v>
      </c>
      <c r="J5" s="22"/>
      <c r="K5" s="22"/>
      <c r="L5" s="33"/>
      <c r="M5" s="34">
        <v>1</v>
      </c>
      <c r="N5" s="34" t="s">
        <v>841</v>
      </c>
      <c r="O5" s="59">
        <v>7000</v>
      </c>
      <c r="P5" s="34">
        <f>ROUNDUP(O5,-3)</f>
        <v>7000</v>
      </c>
      <c r="Q5" s="34">
        <f>IF(P5&gt;100000,"нерасчетное",VLOOKUP(P5,P12:Q109,2))</f>
        <v>1.1444000000000001</v>
      </c>
      <c r="R5" s="34">
        <f>ROUNDUP(IF(O9&gt;1,40000*Q6*Q8*Q9*Q7,40000*Q5*Q6*Q8*Q9*Q7),-3)</f>
        <v>78000</v>
      </c>
      <c r="S5" s="34">
        <v>80000</v>
      </c>
      <c r="T5" s="68">
        <f>R5/2.5</f>
        <v>31200</v>
      </c>
      <c r="U5" s="33"/>
      <c r="V5" s="33"/>
      <c r="W5" s="10" t="s">
        <v>743</v>
      </c>
      <c r="X5" s="10" t="s">
        <v>749</v>
      </c>
      <c r="Y5" s="10">
        <f>R5+IF(W5="Да",S5,0)+IF(X5="Да",T5,0)</f>
        <v>109200</v>
      </c>
      <c r="Z5" s="33"/>
      <c r="AA5" s="33"/>
      <c r="AB5" s="14"/>
      <c r="AC5" s="67"/>
      <c r="AD5" s="15">
        <v>0.92</v>
      </c>
      <c r="AE5" s="15">
        <v>0.94</v>
      </c>
      <c r="AF5" s="66" t="s">
        <v>52</v>
      </c>
      <c r="AG5" s="66" t="s">
        <v>53</v>
      </c>
      <c r="AH5" s="28" t="s">
        <v>50</v>
      </c>
      <c r="AI5" s="28" t="s">
        <v>54</v>
      </c>
      <c r="AJ5" s="14"/>
      <c r="AK5" s="10" t="str">
        <f>[3]Первая!D8</f>
        <v>Свердловская область</v>
      </c>
      <c r="AL5" s="10" t="str">
        <f t="shared" ref="AL5:AL49" si="0">IFERROR(INDEX($AC$6:$AC$529,MATCH(AM5,$AI$6:$AI$528,0)),0)</f>
        <v>Верхотурье</v>
      </c>
      <c r="AM5" s="10">
        <v>1</v>
      </c>
      <c r="AN5" s="14"/>
      <c r="AO5" s="29"/>
      <c r="AP5" s="65" t="s">
        <v>840</v>
      </c>
      <c r="AQ5" s="28" t="s">
        <v>749</v>
      </c>
      <c r="AR5" s="28" t="s">
        <v>748</v>
      </c>
      <c r="AS5" s="28" t="s">
        <v>743</v>
      </c>
      <c r="AT5" s="28" t="s">
        <v>743</v>
      </c>
      <c r="AU5" s="29"/>
      <c r="AV5" s="48"/>
      <c r="AW5" s="64" t="s">
        <v>28</v>
      </c>
      <c r="AX5" s="85" t="s">
        <v>29</v>
      </c>
      <c r="AY5" s="48"/>
      <c r="AZ5" s="48"/>
      <c r="BA5" s="48"/>
      <c r="BB5" s="48"/>
      <c r="BC5" s="1">
        <v>2021</v>
      </c>
      <c r="BD5" s="1">
        <v>2022</v>
      </c>
      <c r="BE5" s="1">
        <v>2023</v>
      </c>
      <c r="BF5" s="1">
        <v>2024</v>
      </c>
      <c r="BG5" s="1">
        <v>2025</v>
      </c>
      <c r="BH5" s="47"/>
      <c r="BJ5" s="55"/>
      <c r="BK5" s="57" t="s">
        <v>839</v>
      </c>
      <c r="BL5" s="56">
        <v>4000</v>
      </c>
      <c r="BM5" s="55"/>
      <c r="BO5" s="38"/>
      <c r="BP5" s="39" t="s">
        <v>89</v>
      </c>
      <c r="BQ5" s="39" t="s">
        <v>838</v>
      </c>
      <c r="BR5" s="38"/>
    </row>
    <row r="6" spans="1:70" ht="61.5" customHeight="1" x14ac:dyDescent="0.25">
      <c r="A6" s="30"/>
      <c r="B6" s="10" t="s">
        <v>55</v>
      </c>
      <c r="C6" s="10" t="s">
        <v>56</v>
      </c>
      <c r="D6" s="29"/>
      <c r="E6" s="29"/>
      <c r="F6" s="22"/>
      <c r="G6" s="10" t="s">
        <v>837</v>
      </c>
      <c r="H6" s="10">
        <v>0</v>
      </c>
      <c r="I6" s="53">
        <v>17.816469999999999</v>
      </c>
      <c r="J6" s="22"/>
      <c r="K6" s="22"/>
      <c r="L6" s="33"/>
      <c r="M6" s="34">
        <v>2</v>
      </c>
      <c r="N6" s="34" t="s">
        <v>817</v>
      </c>
      <c r="O6" s="59">
        <v>4</v>
      </c>
      <c r="P6" s="34">
        <f>ROUNDUP(O6,0)</f>
        <v>4</v>
      </c>
      <c r="Q6" s="34">
        <f>IF(P6&gt;30,"нерасчетное",VLOOKUP(P6,S12:T41,2))</f>
        <v>1.0516000000000003</v>
      </c>
      <c r="R6" s="34"/>
      <c r="S6" s="34"/>
      <c r="T6" s="60"/>
      <c r="U6" s="33"/>
      <c r="V6" s="33"/>
      <c r="W6" s="33"/>
      <c r="X6" s="33"/>
      <c r="Y6" s="33"/>
      <c r="Z6" s="33"/>
      <c r="AA6" s="33"/>
      <c r="AB6" s="14"/>
      <c r="AC6" s="19" t="s">
        <v>57</v>
      </c>
      <c r="AD6" s="18"/>
      <c r="AE6" s="18"/>
      <c r="AF6" s="18"/>
      <c r="AG6" s="17"/>
      <c r="AH6" s="10">
        <f t="shared" ref="AH6:AH69" si="1">IF(AC6=$AK$5,1,0)</f>
        <v>0</v>
      </c>
      <c r="AI6" s="10"/>
      <c r="AJ6" s="14"/>
      <c r="AK6" s="14"/>
      <c r="AL6" s="10" t="str">
        <f t="shared" si="0"/>
        <v>Екатеринбург</v>
      </c>
      <c r="AM6" s="10">
        <v>2</v>
      </c>
      <c r="AN6" s="14"/>
      <c r="AO6" s="29"/>
      <c r="AP6" s="28" t="s">
        <v>666</v>
      </c>
      <c r="AQ6" s="28" t="s">
        <v>743</v>
      </c>
      <c r="AR6" s="28" t="s">
        <v>744</v>
      </c>
      <c r="AS6" s="28" t="s">
        <v>743</v>
      </c>
      <c r="AT6" s="28" t="s">
        <v>743</v>
      </c>
      <c r="AU6" s="29"/>
      <c r="AV6" s="48"/>
      <c r="AW6" s="63" t="s">
        <v>30</v>
      </c>
      <c r="AX6" s="86"/>
      <c r="AY6" s="48"/>
      <c r="AZ6" s="48"/>
      <c r="BA6" s="46" t="s">
        <v>31</v>
      </c>
      <c r="BB6" s="10" t="s">
        <v>32</v>
      </c>
      <c r="BC6" s="2">
        <v>107.87185011824702</v>
      </c>
      <c r="BD6" s="2">
        <v>115.98832816560069</v>
      </c>
      <c r="BE6" s="2">
        <v>105.92194540819895</v>
      </c>
      <c r="BF6" s="2">
        <v>104.58826971671161</v>
      </c>
      <c r="BG6" s="2">
        <v>104.03267051542406</v>
      </c>
      <c r="BH6" s="47"/>
      <c r="BJ6" s="55"/>
      <c r="BK6" s="57" t="s">
        <v>836</v>
      </c>
      <c r="BL6" s="56">
        <v>8000</v>
      </c>
      <c r="BM6" s="55"/>
      <c r="BO6" s="38"/>
      <c r="BP6" s="39" t="s">
        <v>102</v>
      </c>
      <c r="BQ6" s="39" t="s">
        <v>835</v>
      </c>
      <c r="BR6" s="38"/>
    </row>
    <row r="7" spans="1:70" ht="59.25" customHeight="1" x14ac:dyDescent="0.25">
      <c r="A7" s="30"/>
      <c r="B7" s="62" t="s">
        <v>58</v>
      </c>
      <c r="C7" s="10"/>
      <c r="D7" s="29"/>
      <c r="E7" s="29"/>
      <c r="F7" s="22"/>
      <c r="G7" s="10" t="s">
        <v>834</v>
      </c>
      <c r="H7" s="10">
        <v>100</v>
      </c>
      <c r="I7" s="53">
        <v>18.506879999999999</v>
      </c>
      <c r="J7" s="61"/>
      <c r="K7" s="22"/>
      <c r="L7" s="33"/>
      <c r="M7" s="34">
        <v>3</v>
      </c>
      <c r="N7" s="34" t="s">
        <v>833</v>
      </c>
      <c r="O7" s="59">
        <v>4</v>
      </c>
      <c r="P7" s="34">
        <f>ROUNDUP(O7,0)</f>
        <v>4</v>
      </c>
      <c r="Q7" s="34">
        <f>IF(P7&gt;100,"нерасчетное",VLOOKUP(P7,M12:N110,2))</f>
        <v>1.0052000000000001</v>
      </c>
      <c r="R7" s="34"/>
      <c r="S7" s="34"/>
      <c r="T7" s="60"/>
      <c r="U7" s="33"/>
      <c r="V7" s="33"/>
      <c r="W7" s="33"/>
      <c r="X7" s="33"/>
      <c r="Y7" s="33"/>
      <c r="Z7" s="33"/>
      <c r="AA7" s="33"/>
      <c r="AB7" s="14"/>
      <c r="AC7" s="15" t="s">
        <v>59</v>
      </c>
      <c r="AD7" s="15">
        <v>-16</v>
      </c>
      <c r="AE7" s="16">
        <v>-6</v>
      </c>
      <c r="AF7" s="15">
        <v>167</v>
      </c>
      <c r="AG7" s="15">
        <v>3.2</v>
      </c>
      <c r="AH7" s="10">
        <f t="shared" si="1"/>
        <v>0</v>
      </c>
      <c r="AI7" s="10">
        <f>AH6</f>
        <v>0</v>
      </c>
      <c r="AJ7" s="14"/>
      <c r="AK7" s="14"/>
      <c r="AL7" s="10" t="str">
        <f t="shared" si="0"/>
        <v>Ивдель</v>
      </c>
      <c r="AM7" s="10">
        <v>3</v>
      </c>
      <c r="AN7" s="14"/>
      <c r="AO7" s="29"/>
      <c r="AP7" s="28" t="s">
        <v>832</v>
      </c>
      <c r="AQ7" s="28" t="s">
        <v>743</v>
      </c>
      <c r="AR7" s="28" t="s">
        <v>748</v>
      </c>
      <c r="AS7" s="28" t="s">
        <v>743</v>
      </c>
      <c r="AT7" s="28" t="s">
        <v>743</v>
      </c>
      <c r="AU7" s="29"/>
      <c r="AV7" s="48"/>
      <c r="AW7" s="52">
        <v>25</v>
      </c>
      <c r="AX7" s="52">
        <v>21</v>
      </c>
      <c r="AY7" s="48"/>
      <c r="AZ7" s="48"/>
      <c r="BA7" s="48"/>
      <c r="BB7" s="48"/>
      <c r="BC7" s="27">
        <f>(BC6-100)/100</f>
        <v>7.8718501182470244E-2</v>
      </c>
      <c r="BD7" s="27">
        <f>(BD6-100)/100</f>
        <v>0.1598832816560069</v>
      </c>
      <c r="BE7" s="27">
        <f>(BE6-100)/100</f>
        <v>5.921945408198951E-2</v>
      </c>
      <c r="BF7" s="27">
        <f>(BF6-100)/100</f>
        <v>4.5882697167116078E-2</v>
      </c>
      <c r="BG7" s="27">
        <f>(BG6-100)/100</f>
        <v>4.0326705154240583E-2</v>
      </c>
      <c r="BH7" s="47"/>
      <c r="BJ7" s="55"/>
      <c r="BK7" s="57" t="s">
        <v>831</v>
      </c>
      <c r="BL7" s="56">
        <v>10000</v>
      </c>
      <c r="BM7" s="55"/>
      <c r="BO7" s="38"/>
      <c r="BP7" s="39" t="s">
        <v>129</v>
      </c>
      <c r="BQ7" s="39" t="s">
        <v>830</v>
      </c>
      <c r="BR7" s="38"/>
    </row>
    <row r="8" spans="1:70" ht="75" customHeight="1" x14ac:dyDescent="0.25">
      <c r="A8" s="30"/>
      <c r="B8" s="10" t="s">
        <v>60</v>
      </c>
      <c r="C8" s="10">
        <v>0.9</v>
      </c>
      <c r="D8" s="29"/>
      <c r="E8" s="29"/>
      <c r="F8" s="22"/>
      <c r="G8" s="10" t="s">
        <v>829</v>
      </c>
      <c r="H8" s="10">
        <v>125</v>
      </c>
      <c r="I8" s="53">
        <v>19.74671</v>
      </c>
      <c r="J8" s="22"/>
      <c r="K8" s="22"/>
      <c r="L8" s="33"/>
      <c r="M8" s="34">
        <v>4</v>
      </c>
      <c r="N8" s="34" t="s">
        <v>828</v>
      </c>
      <c r="O8" s="59">
        <v>3</v>
      </c>
      <c r="P8" s="34">
        <f>ROUNDUP(O8,0)</f>
        <v>3</v>
      </c>
      <c r="Q8" s="34">
        <f>IF(P8&gt;15,"нерасчетное",VLOOKUP(P8,V12:W26,2))</f>
        <v>1.6</v>
      </c>
      <c r="R8" s="34"/>
      <c r="S8" s="34"/>
      <c r="T8" s="60"/>
      <c r="U8" s="33"/>
      <c r="V8" s="33"/>
      <c r="W8" s="33"/>
      <c r="X8" s="33"/>
      <c r="Y8" s="33"/>
      <c r="Z8" s="33"/>
      <c r="AA8" s="33"/>
      <c r="AB8" s="14"/>
      <c r="AC8" s="19" t="s">
        <v>61</v>
      </c>
      <c r="AD8" s="18"/>
      <c r="AE8" s="18"/>
      <c r="AF8" s="18"/>
      <c r="AG8" s="17"/>
      <c r="AH8" s="10">
        <f t="shared" si="1"/>
        <v>0</v>
      </c>
      <c r="AI8" s="10"/>
      <c r="AJ8" s="14"/>
      <c r="AK8" s="14"/>
      <c r="AL8" s="10" t="str">
        <f t="shared" si="0"/>
        <v>Каменск-Уральский</v>
      </c>
      <c r="AM8" s="10">
        <v>4</v>
      </c>
      <c r="AN8" s="14"/>
      <c r="AO8" s="29"/>
      <c r="AP8" s="28" t="s">
        <v>658</v>
      </c>
      <c r="AQ8" s="28" t="s">
        <v>743</v>
      </c>
      <c r="AR8" s="28" t="s">
        <v>748</v>
      </c>
      <c r="AS8" s="28" t="s">
        <v>743</v>
      </c>
      <c r="AT8" s="28" t="s">
        <v>743</v>
      </c>
      <c r="AU8" s="29"/>
      <c r="AV8" s="48"/>
      <c r="AW8" s="52">
        <v>32</v>
      </c>
      <c r="AX8" s="52">
        <v>22</v>
      </c>
      <c r="AY8" s="48"/>
      <c r="AZ8" s="48"/>
      <c r="BA8" s="46" t="s">
        <v>33</v>
      </c>
      <c r="BB8" s="10" t="s">
        <v>34</v>
      </c>
      <c r="BC8" s="3">
        <v>103.65434683005792</v>
      </c>
      <c r="BD8" s="4">
        <v>105.2199095078324</v>
      </c>
      <c r="BE8" s="4">
        <v>108.32326643059515</v>
      </c>
      <c r="BF8" s="4">
        <v>103.52192101236204</v>
      </c>
      <c r="BG8" s="5">
        <v>105.3511715216269</v>
      </c>
      <c r="BH8" s="47"/>
      <c r="BJ8" s="55"/>
      <c r="BK8" s="57" t="s">
        <v>827</v>
      </c>
      <c r="BL8" s="56">
        <v>9900</v>
      </c>
      <c r="BM8" s="55"/>
      <c r="BO8" s="38"/>
      <c r="BP8" s="39" t="s">
        <v>60</v>
      </c>
      <c r="BQ8" s="39" t="s">
        <v>773</v>
      </c>
      <c r="BR8" s="38"/>
    </row>
    <row r="9" spans="1:70" ht="127.5" customHeight="1" x14ac:dyDescent="0.25">
      <c r="A9" s="30"/>
      <c r="B9" s="10" t="s">
        <v>62</v>
      </c>
      <c r="C9" s="10">
        <v>0.88</v>
      </c>
      <c r="D9" s="29"/>
      <c r="E9" s="29"/>
      <c r="F9" s="22"/>
      <c r="G9" s="10" t="s">
        <v>826</v>
      </c>
      <c r="H9" s="10">
        <v>150</v>
      </c>
      <c r="I9" s="53">
        <v>22.306819999999998</v>
      </c>
      <c r="J9" s="22"/>
      <c r="K9" s="22"/>
      <c r="L9" s="33"/>
      <c r="M9" s="34">
        <v>5</v>
      </c>
      <c r="N9" s="34" t="s">
        <v>815</v>
      </c>
      <c r="O9" s="59">
        <v>1</v>
      </c>
      <c r="P9" s="34">
        <f>ROUNDUP(O9,0)</f>
        <v>1</v>
      </c>
      <c r="Q9" s="34">
        <f>IF(P9&gt;15,"нерасчетное",VLOOKUP(P9,V12:W26,2))</f>
        <v>1</v>
      </c>
      <c r="R9" s="34"/>
      <c r="S9" s="34"/>
      <c r="T9" s="58"/>
      <c r="U9" s="33"/>
      <c r="V9" s="33"/>
      <c r="W9" s="33"/>
      <c r="X9" s="33"/>
      <c r="Y9" s="33"/>
      <c r="Z9" s="33"/>
      <c r="AA9" s="33"/>
      <c r="AB9" s="14"/>
      <c r="AC9" s="15" t="s">
        <v>63</v>
      </c>
      <c r="AD9" s="15">
        <v>-38</v>
      </c>
      <c r="AE9" s="16">
        <v>-27</v>
      </c>
      <c r="AF9" s="15">
        <v>255</v>
      </c>
      <c r="AG9" s="15">
        <v>-7.5</v>
      </c>
      <c r="AH9" s="10">
        <f t="shared" si="1"/>
        <v>0</v>
      </c>
      <c r="AI9" s="10">
        <f>AH8</f>
        <v>0</v>
      </c>
      <c r="AJ9" s="14"/>
      <c r="AK9" s="14"/>
      <c r="AL9" s="10" t="str">
        <f t="shared" si="0"/>
        <v>Туринск</v>
      </c>
      <c r="AM9" s="10">
        <v>5</v>
      </c>
      <c r="AN9" s="14"/>
      <c r="AO9" s="29"/>
      <c r="AP9" s="28" t="s">
        <v>825</v>
      </c>
      <c r="AQ9" s="28" t="s">
        <v>743</v>
      </c>
      <c r="AR9" s="28" t="s">
        <v>748</v>
      </c>
      <c r="AS9" s="28" t="s">
        <v>743</v>
      </c>
      <c r="AT9" s="28" t="s">
        <v>743</v>
      </c>
      <c r="AU9" s="29"/>
      <c r="AV9" s="48"/>
      <c r="AW9" s="52">
        <v>40</v>
      </c>
      <c r="AX9" s="52">
        <v>24</v>
      </c>
      <c r="AY9" s="48"/>
      <c r="AZ9" s="48"/>
      <c r="BA9" s="48"/>
      <c r="BB9" s="48"/>
      <c r="BC9" s="27">
        <f>(BC8-100)/100</f>
        <v>3.6543468300579175E-2</v>
      </c>
      <c r="BD9" s="27">
        <f>(BD8-100)/100</f>
        <v>5.219909507832398E-2</v>
      </c>
      <c r="BE9" s="27">
        <f>(BE8-100)/100</f>
        <v>8.323266430595154E-2</v>
      </c>
      <c r="BF9" s="27">
        <f>(BF8-100)/100</f>
        <v>3.5219210123620427E-2</v>
      </c>
      <c r="BG9" s="27">
        <f>(BG8-100)/100</f>
        <v>5.3511715216268955E-2</v>
      </c>
      <c r="BH9" s="47"/>
      <c r="BJ9" s="55"/>
      <c r="BK9" s="57" t="s">
        <v>824</v>
      </c>
      <c r="BL9" s="56">
        <v>4500</v>
      </c>
      <c r="BM9" s="55"/>
      <c r="BO9" s="38"/>
      <c r="BP9" s="39" t="s">
        <v>62</v>
      </c>
      <c r="BQ9" s="39" t="s">
        <v>687</v>
      </c>
      <c r="BR9" s="38"/>
    </row>
    <row r="10" spans="1:70" ht="43.5" customHeight="1" x14ac:dyDescent="0.25">
      <c r="A10" s="30"/>
      <c r="B10" s="10" t="s">
        <v>64</v>
      </c>
      <c r="C10" s="10">
        <v>0.92</v>
      </c>
      <c r="D10" s="29"/>
      <c r="E10" s="29"/>
      <c r="F10" s="22"/>
      <c r="G10" s="10" t="s">
        <v>823</v>
      </c>
      <c r="H10" s="10">
        <v>200</v>
      </c>
      <c r="I10" s="53">
        <v>29.303419999999999</v>
      </c>
      <c r="J10" s="22"/>
      <c r="K10" s="22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14"/>
      <c r="AC10" s="15" t="s">
        <v>65</v>
      </c>
      <c r="AD10" s="15">
        <v>-42</v>
      </c>
      <c r="AE10" s="16">
        <v>-32</v>
      </c>
      <c r="AF10" s="15">
        <v>273</v>
      </c>
      <c r="AG10" s="15">
        <v>-10.7</v>
      </c>
      <c r="AH10" s="10">
        <f t="shared" si="1"/>
        <v>0</v>
      </c>
      <c r="AI10" s="10">
        <f>AI9+AH8</f>
        <v>0</v>
      </c>
      <c r="AJ10" s="14"/>
      <c r="AK10" s="14"/>
      <c r="AL10" s="10" t="str">
        <f t="shared" si="0"/>
        <v>Шамары</v>
      </c>
      <c r="AM10" s="10">
        <v>6</v>
      </c>
      <c r="AN10" s="14"/>
      <c r="AO10" s="29"/>
      <c r="AP10" s="28" t="s">
        <v>822</v>
      </c>
      <c r="AQ10" s="28" t="s">
        <v>743</v>
      </c>
      <c r="AR10" s="28" t="s">
        <v>744</v>
      </c>
      <c r="AS10" s="28" t="s">
        <v>743</v>
      </c>
      <c r="AT10" s="28" t="s">
        <v>743</v>
      </c>
      <c r="AU10" s="29"/>
      <c r="AV10" s="48"/>
      <c r="AW10" s="52">
        <v>50</v>
      </c>
      <c r="AX10" s="52">
        <v>26</v>
      </c>
      <c r="AY10" s="48"/>
      <c r="AZ10" s="48"/>
      <c r="BA10" s="46" t="s">
        <v>35</v>
      </c>
      <c r="BB10" s="10" t="s">
        <v>36</v>
      </c>
      <c r="BC10" s="6">
        <v>124.51</v>
      </c>
      <c r="BD10" s="6">
        <v>112.12004092711119</v>
      </c>
      <c r="BE10" s="6">
        <v>101.96</v>
      </c>
      <c r="BF10" s="6">
        <v>103.69</v>
      </c>
      <c r="BG10" s="6">
        <v>103.32</v>
      </c>
      <c r="BH10" s="47"/>
      <c r="BJ10" s="55"/>
      <c r="BK10" s="57" t="s">
        <v>821</v>
      </c>
      <c r="BL10" s="56">
        <v>3500</v>
      </c>
      <c r="BM10" s="55"/>
      <c r="BO10" s="38"/>
      <c r="BP10" s="39" t="s">
        <v>64</v>
      </c>
      <c r="BQ10" s="39" t="s">
        <v>752</v>
      </c>
      <c r="BR10" s="38"/>
    </row>
    <row r="11" spans="1:70" ht="64.5" customHeight="1" x14ac:dyDescent="0.25">
      <c r="A11" s="30"/>
      <c r="B11" s="10" t="s">
        <v>66</v>
      </c>
      <c r="C11" s="10">
        <v>0.83</v>
      </c>
      <c r="D11" s="29"/>
      <c r="E11" s="29"/>
      <c r="F11" s="22"/>
      <c r="G11" s="10" t="s">
        <v>820</v>
      </c>
      <c r="H11" s="10">
        <v>250</v>
      </c>
      <c r="I11" s="53">
        <v>36.868040000000001</v>
      </c>
      <c r="J11" s="22"/>
      <c r="K11" s="22"/>
      <c r="L11" s="33"/>
      <c r="M11" s="34" t="s">
        <v>819</v>
      </c>
      <c r="N11" s="34" t="s">
        <v>814</v>
      </c>
      <c r="O11" s="33"/>
      <c r="P11" s="34" t="s">
        <v>818</v>
      </c>
      <c r="Q11" s="34" t="s">
        <v>814</v>
      </c>
      <c r="R11" s="33"/>
      <c r="S11" s="34" t="s">
        <v>817</v>
      </c>
      <c r="T11" s="34" t="s">
        <v>814</v>
      </c>
      <c r="U11" s="33"/>
      <c r="V11" s="34" t="s">
        <v>816</v>
      </c>
      <c r="W11" s="34" t="s">
        <v>814</v>
      </c>
      <c r="X11" s="33"/>
      <c r="Y11" s="34" t="s">
        <v>815</v>
      </c>
      <c r="Z11" s="34" t="s">
        <v>814</v>
      </c>
      <c r="AA11" s="33"/>
      <c r="AB11" s="14"/>
      <c r="AC11" s="15" t="s">
        <v>67</v>
      </c>
      <c r="AD11" s="15">
        <v>-36</v>
      </c>
      <c r="AE11" s="16">
        <v>-26</v>
      </c>
      <c r="AF11" s="15">
        <v>247</v>
      </c>
      <c r="AG11" s="15">
        <v>-6.7</v>
      </c>
      <c r="AH11" s="10">
        <f t="shared" si="1"/>
        <v>0</v>
      </c>
      <c r="AI11" s="10">
        <f>AI10+AH8</f>
        <v>0</v>
      </c>
      <c r="AJ11" s="14"/>
      <c r="AK11" s="14"/>
      <c r="AL11" s="10">
        <f t="shared" si="0"/>
        <v>0</v>
      </c>
      <c r="AM11" s="10">
        <v>7</v>
      </c>
      <c r="AN11" s="14"/>
      <c r="AO11" s="29"/>
      <c r="AP11" s="28" t="s">
        <v>813</v>
      </c>
      <c r="AQ11" s="28" t="s">
        <v>743</v>
      </c>
      <c r="AR11" s="28" t="s">
        <v>748</v>
      </c>
      <c r="AS11" s="28" t="s">
        <v>743</v>
      </c>
      <c r="AT11" s="28" t="s">
        <v>743</v>
      </c>
      <c r="AU11" s="29"/>
      <c r="AV11" s="48"/>
      <c r="AW11" s="52">
        <v>65</v>
      </c>
      <c r="AX11" s="52">
        <v>30</v>
      </c>
      <c r="AY11" s="48"/>
      <c r="AZ11" s="48"/>
      <c r="BA11" s="48"/>
      <c r="BB11" s="48"/>
      <c r="BC11" s="27">
        <f>(BC10-100)/100</f>
        <v>0.24510000000000004</v>
      </c>
      <c r="BD11" s="27">
        <f>(BD10-100)/100</f>
        <v>0.12120040927111191</v>
      </c>
      <c r="BE11" s="27">
        <f>(BE10-100)/100</f>
        <v>1.9599999999999937E-2</v>
      </c>
      <c r="BF11" s="27">
        <f>(BF10-100)/100</f>
        <v>3.6899999999999974E-2</v>
      </c>
      <c r="BG11" s="27">
        <f>(BG10-100)/100</f>
        <v>3.3199999999999931E-2</v>
      </c>
      <c r="BH11" s="47"/>
      <c r="BJ11" s="55"/>
      <c r="BK11" s="57" t="s">
        <v>812</v>
      </c>
      <c r="BL11" s="56">
        <v>5000</v>
      </c>
      <c r="BM11" s="55"/>
      <c r="BO11" s="38"/>
      <c r="BP11" s="39" t="s">
        <v>131</v>
      </c>
      <c r="BQ11" s="39" t="s">
        <v>718</v>
      </c>
      <c r="BR11" s="38"/>
    </row>
    <row r="12" spans="1:70" ht="46.8" x14ac:dyDescent="0.25">
      <c r="A12" s="30"/>
      <c r="B12" s="10" t="s">
        <v>68</v>
      </c>
      <c r="C12" s="10">
        <v>0.92</v>
      </c>
      <c r="D12" s="29"/>
      <c r="E12" s="29"/>
      <c r="F12" s="22"/>
      <c r="G12" s="10" t="s">
        <v>811</v>
      </c>
      <c r="H12" s="10">
        <v>300</v>
      </c>
      <c r="I12" s="53">
        <v>41.586190000000002</v>
      </c>
      <c r="J12" s="22"/>
      <c r="K12" s="22"/>
      <c r="L12" s="33"/>
      <c r="M12" s="34">
        <v>3</v>
      </c>
      <c r="N12" s="34">
        <v>1</v>
      </c>
      <c r="O12" s="33"/>
      <c r="P12" s="34">
        <v>3000</v>
      </c>
      <c r="Q12" s="34">
        <v>1</v>
      </c>
      <c r="R12" s="33"/>
      <c r="S12" s="34">
        <v>1</v>
      </c>
      <c r="T12" s="34">
        <v>1</v>
      </c>
      <c r="U12" s="33"/>
      <c r="V12" s="34">
        <v>1</v>
      </c>
      <c r="W12" s="34">
        <v>1</v>
      </c>
      <c r="X12" s="33"/>
      <c r="Y12" s="34">
        <v>1</v>
      </c>
      <c r="Z12" s="34">
        <v>1</v>
      </c>
      <c r="AA12" s="33"/>
      <c r="AB12" s="14"/>
      <c r="AC12" s="15" t="s">
        <v>69</v>
      </c>
      <c r="AD12" s="15">
        <v>-24</v>
      </c>
      <c r="AE12" s="16">
        <v>-13</v>
      </c>
      <c r="AF12" s="15">
        <v>246</v>
      </c>
      <c r="AG12" s="15">
        <v>-1.4</v>
      </c>
      <c r="AH12" s="10">
        <f t="shared" si="1"/>
        <v>0</v>
      </c>
      <c r="AI12" s="10">
        <f>AI11+AH8</f>
        <v>0</v>
      </c>
      <c r="AJ12" s="14"/>
      <c r="AK12" s="14"/>
      <c r="AL12" s="10">
        <f t="shared" si="0"/>
        <v>0</v>
      </c>
      <c r="AM12" s="10">
        <v>8</v>
      </c>
      <c r="AN12" s="14"/>
      <c r="AO12" s="29"/>
      <c r="AP12" s="28" t="s">
        <v>810</v>
      </c>
      <c r="AQ12" s="28" t="s">
        <v>743</v>
      </c>
      <c r="AR12" s="28" t="s">
        <v>748</v>
      </c>
      <c r="AS12" s="28" t="s">
        <v>749</v>
      </c>
      <c r="AT12" s="28" t="s">
        <v>743</v>
      </c>
      <c r="AU12" s="29"/>
      <c r="AV12" s="48"/>
      <c r="AW12" s="52">
        <v>80</v>
      </c>
      <c r="AX12" s="52">
        <v>32</v>
      </c>
      <c r="AY12" s="48"/>
      <c r="AZ12" s="48"/>
      <c r="BA12" s="52"/>
      <c r="BB12" s="52" t="s">
        <v>37</v>
      </c>
      <c r="BC12" s="48"/>
      <c r="BD12" s="48"/>
      <c r="BE12" s="48"/>
      <c r="BF12" s="48"/>
      <c r="BG12" s="48"/>
      <c r="BH12" s="47"/>
      <c r="BJ12" s="55"/>
      <c r="BK12" s="55"/>
      <c r="BL12" s="55"/>
      <c r="BM12" s="55"/>
      <c r="BO12" s="38"/>
      <c r="BP12" s="39" t="s">
        <v>104</v>
      </c>
      <c r="BQ12" s="39" t="s">
        <v>684</v>
      </c>
      <c r="BR12" s="38"/>
    </row>
    <row r="13" spans="1:70" ht="73.5" customHeight="1" x14ac:dyDescent="0.25">
      <c r="A13" s="30"/>
      <c r="B13" s="10" t="s">
        <v>70</v>
      </c>
      <c r="C13" s="10">
        <v>0.94</v>
      </c>
      <c r="D13" s="29"/>
      <c r="E13" s="29"/>
      <c r="F13" s="22"/>
      <c r="G13" s="82" t="str">
        <f>[3]Списки!AH4</f>
        <v>Подземная бесканальная</v>
      </c>
      <c r="H13" s="83"/>
      <c r="I13" s="10" t="s">
        <v>789</v>
      </c>
      <c r="J13" s="22"/>
      <c r="K13" s="22"/>
      <c r="L13" s="33"/>
      <c r="M13" s="34">
        <v>4</v>
      </c>
      <c r="N13" s="34">
        <f t="shared" ref="N13:N44" si="2">N12+0.0052</f>
        <v>1.0052000000000001</v>
      </c>
      <c r="O13" s="33"/>
      <c r="P13" s="34">
        <v>4000</v>
      </c>
      <c r="Q13" s="34">
        <f t="shared" ref="Q13:Q44" si="3">0.0361+Q12</f>
        <v>1.0361</v>
      </c>
      <c r="R13" s="33"/>
      <c r="S13" s="34">
        <v>2</v>
      </c>
      <c r="T13" s="34">
        <f t="shared" ref="T13:T40" si="4">T12+0.0172</f>
        <v>1.0172000000000001</v>
      </c>
      <c r="U13" s="33"/>
      <c r="V13" s="34">
        <v>2</v>
      </c>
      <c r="W13" s="34">
        <f t="shared" ref="W13:W26" si="5">0.3+W12</f>
        <v>1.3</v>
      </c>
      <c r="X13" s="33"/>
      <c r="Y13" s="34">
        <v>2</v>
      </c>
      <c r="Z13" s="34">
        <f t="shared" ref="Z13:Z25" si="6">Z12+0.857</f>
        <v>1.857</v>
      </c>
      <c r="AA13" s="33"/>
      <c r="AB13" s="14"/>
      <c r="AC13" s="19" t="s">
        <v>71</v>
      </c>
      <c r="AD13" s="18"/>
      <c r="AE13" s="18"/>
      <c r="AF13" s="18"/>
      <c r="AG13" s="17"/>
      <c r="AH13" s="10">
        <f t="shared" si="1"/>
        <v>0</v>
      </c>
      <c r="AI13" s="10"/>
      <c r="AJ13" s="14"/>
      <c r="AK13" s="14"/>
      <c r="AL13" s="10">
        <f t="shared" si="0"/>
        <v>0</v>
      </c>
      <c r="AM13" s="10">
        <v>9</v>
      </c>
      <c r="AN13" s="14"/>
      <c r="AO13" s="29"/>
      <c r="AP13" s="28" t="s">
        <v>809</v>
      </c>
      <c r="AQ13" s="28" t="s">
        <v>743</v>
      </c>
      <c r="AR13" s="28" t="s">
        <v>748</v>
      </c>
      <c r="AS13" s="28" t="s">
        <v>749</v>
      </c>
      <c r="AT13" s="28" t="s">
        <v>743</v>
      </c>
      <c r="AU13" s="29"/>
      <c r="AV13" s="48"/>
      <c r="AW13" s="52">
        <v>100</v>
      </c>
      <c r="AX13" s="52">
        <v>34</v>
      </c>
      <c r="AY13" s="48"/>
      <c r="AZ13" s="48"/>
      <c r="BA13" s="52" t="s">
        <v>38</v>
      </c>
      <c r="BB13" s="52">
        <v>155.38</v>
      </c>
      <c r="BC13" s="48"/>
      <c r="BD13" s="48"/>
      <c r="BE13" s="48"/>
      <c r="BF13" s="48"/>
      <c r="BG13" s="48"/>
      <c r="BH13" s="47"/>
      <c r="BO13" s="38"/>
      <c r="BP13" s="39" t="s">
        <v>66</v>
      </c>
      <c r="BQ13" s="39" t="s">
        <v>713</v>
      </c>
      <c r="BR13" s="38"/>
    </row>
    <row r="14" spans="1:70" ht="75" customHeight="1" x14ac:dyDescent="0.25">
      <c r="A14" s="30"/>
      <c r="B14" s="10" t="s">
        <v>72</v>
      </c>
      <c r="C14" s="10">
        <v>0.86</v>
      </c>
      <c r="D14" s="29"/>
      <c r="E14" s="29"/>
      <c r="F14" s="22"/>
      <c r="G14" s="54" t="s">
        <v>808</v>
      </c>
      <c r="H14" s="10">
        <v>0</v>
      </c>
      <c r="I14" s="53">
        <v>14.06148</v>
      </c>
      <c r="J14" s="22"/>
      <c r="K14" s="22"/>
      <c r="L14" s="33"/>
      <c r="M14" s="34">
        <v>5</v>
      </c>
      <c r="N14" s="34">
        <f t="shared" si="2"/>
        <v>1.0104000000000002</v>
      </c>
      <c r="O14" s="33"/>
      <c r="P14" s="34">
        <v>5000</v>
      </c>
      <c r="Q14" s="34">
        <f t="shared" si="3"/>
        <v>1.0722</v>
      </c>
      <c r="R14" s="33"/>
      <c r="S14" s="34">
        <v>3</v>
      </c>
      <c r="T14" s="34">
        <f t="shared" si="4"/>
        <v>1.0344000000000002</v>
      </c>
      <c r="U14" s="33"/>
      <c r="V14" s="34">
        <v>3</v>
      </c>
      <c r="W14" s="34">
        <f t="shared" si="5"/>
        <v>1.6</v>
      </c>
      <c r="X14" s="33"/>
      <c r="Y14" s="34">
        <v>3</v>
      </c>
      <c r="Z14" s="34">
        <f t="shared" si="6"/>
        <v>2.714</v>
      </c>
      <c r="AA14" s="33"/>
      <c r="AB14" s="14"/>
      <c r="AC14" s="15" t="s">
        <v>73</v>
      </c>
      <c r="AD14" s="15">
        <v>-35</v>
      </c>
      <c r="AE14" s="16">
        <v>-24</v>
      </c>
      <c r="AF14" s="15">
        <v>225</v>
      </c>
      <c r="AG14" s="15">
        <v>-6.3</v>
      </c>
      <c r="AH14" s="10">
        <f t="shared" si="1"/>
        <v>0</v>
      </c>
      <c r="AI14" s="10">
        <f>AH13</f>
        <v>0</v>
      </c>
      <c r="AJ14" s="14"/>
      <c r="AK14" s="14"/>
      <c r="AL14" s="10">
        <f t="shared" si="0"/>
        <v>0</v>
      </c>
      <c r="AM14" s="10">
        <v>10</v>
      </c>
      <c r="AN14" s="14"/>
      <c r="AO14" s="29"/>
      <c r="AP14" s="28" t="s">
        <v>807</v>
      </c>
      <c r="AQ14" s="28" t="s">
        <v>743</v>
      </c>
      <c r="AR14" s="28" t="s">
        <v>748</v>
      </c>
      <c r="AS14" s="28" t="s">
        <v>749</v>
      </c>
      <c r="AT14" s="28" t="s">
        <v>743</v>
      </c>
      <c r="AU14" s="29"/>
      <c r="AV14" s="48"/>
      <c r="AW14" s="52">
        <v>125</v>
      </c>
      <c r="AX14" s="52">
        <v>40</v>
      </c>
      <c r="AY14" s="48"/>
      <c r="AZ14" s="48"/>
      <c r="BA14" s="52" t="s">
        <v>39</v>
      </c>
      <c r="BB14" s="52">
        <v>160.07</v>
      </c>
      <c r="BC14" s="48"/>
      <c r="BD14" s="48"/>
      <c r="BE14" s="48"/>
      <c r="BF14" s="48"/>
      <c r="BG14" s="48"/>
      <c r="BH14" s="47"/>
      <c r="BO14" s="38"/>
      <c r="BP14" s="39" t="s">
        <v>221</v>
      </c>
      <c r="BQ14" s="39" t="s">
        <v>806</v>
      </c>
      <c r="BR14" s="38"/>
    </row>
    <row r="15" spans="1:70" ht="55.95" customHeight="1" x14ac:dyDescent="0.25">
      <c r="A15" s="30"/>
      <c r="B15" s="10" t="s">
        <v>74</v>
      </c>
      <c r="C15" s="10">
        <v>0.92</v>
      </c>
      <c r="D15" s="29"/>
      <c r="E15" s="29"/>
      <c r="F15" s="22"/>
      <c r="G15" s="54" t="s">
        <v>805</v>
      </c>
      <c r="H15" s="10">
        <v>100</v>
      </c>
      <c r="I15" s="53">
        <v>15.59676</v>
      </c>
      <c r="J15" s="22"/>
      <c r="K15" s="22"/>
      <c r="L15" s="33"/>
      <c r="M15" s="34">
        <v>6</v>
      </c>
      <c r="N15" s="34">
        <f t="shared" si="2"/>
        <v>1.0156000000000003</v>
      </c>
      <c r="O15" s="33"/>
      <c r="P15" s="34">
        <v>6000</v>
      </c>
      <c r="Q15" s="34">
        <f t="shared" si="3"/>
        <v>1.1083000000000001</v>
      </c>
      <c r="R15" s="33"/>
      <c r="S15" s="34">
        <v>4</v>
      </c>
      <c r="T15" s="34">
        <f t="shared" si="4"/>
        <v>1.0516000000000003</v>
      </c>
      <c r="U15" s="33"/>
      <c r="V15" s="34">
        <v>4</v>
      </c>
      <c r="W15" s="34">
        <f t="shared" si="5"/>
        <v>1.9000000000000001</v>
      </c>
      <c r="X15" s="33"/>
      <c r="Y15" s="34">
        <v>4</v>
      </c>
      <c r="Z15" s="34">
        <f t="shared" si="6"/>
        <v>3.5709999999999997</v>
      </c>
      <c r="AA15" s="33"/>
      <c r="AB15" s="14"/>
      <c r="AC15" s="15" t="s">
        <v>75</v>
      </c>
      <c r="AD15" s="15">
        <v>-36</v>
      </c>
      <c r="AE15" s="16">
        <v>-23</v>
      </c>
      <c r="AF15" s="15">
        <v>231</v>
      </c>
      <c r="AG15" s="15">
        <v>-6.2</v>
      </c>
      <c r="AH15" s="10">
        <f t="shared" si="1"/>
        <v>0</v>
      </c>
      <c r="AI15" s="10">
        <f>AI14+AH13</f>
        <v>0</v>
      </c>
      <c r="AJ15" s="14"/>
      <c r="AK15" s="14"/>
      <c r="AL15" s="10">
        <f t="shared" si="0"/>
        <v>0</v>
      </c>
      <c r="AM15" s="10">
        <v>11</v>
      </c>
      <c r="AN15" s="14"/>
      <c r="AO15" s="29"/>
      <c r="AP15" s="28" t="s">
        <v>804</v>
      </c>
      <c r="AQ15" s="28" t="s">
        <v>743</v>
      </c>
      <c r="AR15" s="28" t="s">
        <v>744</v>
      </c>
      <c r="AS15" s="28" t="s">
        <v>743</v>
      </c>
      <c r="AT15" s="28" t="s">
        <v>743</v>
      </c>
      <c r="AU15" s="29"/>
      <c r="AV15" s="48"/>
      <c r="AW15" s="52">
        <v>150</v>
      </c>
      <c r="AX15" s="52">
        <v>43</v>
      </c>
      <c r="AY15" s="48"/>
      <c r="AZ15" s="48"/>
      <c r="BA15" s="48"/>
      <c r="BB15" s="48"/>
      <c r="BC15" s="48"/>
      <c r="BD15" s="48"/>
      <c r="BE15" s="48"/>
      <c r="BF15" s="48"/>
      <c r="BG15" s="48"/>
      <c r="BH15" s="47"/>
      <c r="BO15" s="38"/>
      <c r="BP15" s="39" t="s">
        <v>214</v>
      </c>
      <c r="BQ15" s="39" t="s">
        <v>692</v>
      </c>
      <c r="BR15" s="38"/>
    </row>
    <row r="16" spans="1:70" ht="75" customHeight="1" x14ac:dyDescent="0.25">
      <c r="A16" s="30"/>
      <c r="B16" s="10" t="s">
        <v>76</v>
      </c>
      <c r="C16" s="10">
        <v>0.9</v>
      </c>
      <c r="D16" s="29"/>
      <c r="E16" s="29"/>
      <c r="F16" s="22"/>
      <c r="G16" s="54" t="s">
        <v>803</v>
      </c>
      <c r="H16" s="10">
        <v>125</v>
      </c>
      <c r="I16" s="53">
        <v>17.647690000000001</v>
      </c>
      <c r="J16" s="22"/>
      <c r="K16" s="22"/>
      <c r="L16" s="33"/>
      <c r="M16" s="34">
        <v>7</v>
      </c>
      <c r="N16" s="34">
        <f t="shared" si="2"/>
        <v>1.0208000000000004</v>
      </c>
      <c r="O16" s="33"/>
      <c r="P16" s="34">
        <v>7000</v>
      </c>
      <c r="Q16" s="34">
        <f t="shared" si="3"/>
        <v>1.1444000000000001</v>
      </c>
      <c r="R16" s="33"/>
      <c r="S16" s="34">
        <v>5</v>
      </c>
      <c r="T16" s="34">
        <f t="shared" si="4"/>
        <v>1.0688000000000004</v>
      </c>
      <c r="U16" s="33"/>
      <c r="V16" s="34">
        <v>5</v>
      </c>
      <c r="W16" s="34">
        <f t="shared" si="5"/>
        <v>2.2000000000000002</v>
      </c>
      <c r="X16" s="33"/>
      <c r="Y16" s="34">
        <v>5</v>
      </c>
      <c r="Z16" s="34">
        <f t="shared" si="6"/>
        <v>4.4279999999999999</v>
      </c>
      <c r="AA16" s="33"/>
      <c r="AB16" s="14"/>
      <c r="AC16" s="15" t="s">
        <v>77</v>
      </c>
      <c r="AD16" s="15">
        <v>-37</v>
      </c>
      <c r="AE16" s="16">
        <v>-23</v>
      </c>
      <c r="AF16" s="15">
        <v>230</v>
      </c>
      <c r="AG16" s="15">
        <v>-6.4</v>
      </c>
      <c r="AH16" s="10">
        <f t="shared" si="1"/>
        <v>0</v>
      </c>
      <c r="AI16" s="10">
        <f>AI15+AH13</f>
        <v>0</v>
      </c>
      <c r="AJ16" s="14"/>
      <c r="AK16" s="14"/>
      <c r="AL16" s="10">
        <f t="shared" si="0"/>
        <v>0</v>
      </c>
      <c r="AM16" s="10">
        <v>12</v>
      </c>
      <c r="AN16" s="14"/>
      <c r="AO16" s="29"/>
      <c r="AP16" s="28" t="s">
        <v>802</v>
      </c>
      <c r="AQ16" s="28" t="s">
        <v>743</v>
      </c>
      <c r="AR16" s="28" t="s">
        <v>744</v>
      </c>
      <c r="AS16" s="28" t="s">
        <v>743</v>
      </c>
      <c r="AT16" s="28" t="s">
        <v>743</v>
      </c>
      <c r="AU16" s="29"/>
      <c r="AV16" s="48"/>
      <c r="AW16" s="52">
        <v>200</v>
      </c>
      <c r="AX16" s="52">
        <v>52</v>
      </c>
      <c r="AY16" s="48"/>
      <c r="AZ16" s="48"/>
      <c r="BA16" s="48"/>
      <c r="BB16" s="48"/>
      <c r="BC16" s="48"/>
      <c r="BD16" s="48"/>
      <c r="BE16" s="48"/>
      <c r="BF16" s="48"/>
      <c r="BG16" s="48"/>
      <c r="BH16" s="47"/>
      <c r="BO16" s="38"/>
      <c r="BP16" s="39" t="s">
        <v>68</v>
      </c>
      <c r="BQ16" s="39" t="s">
        <v>709</v>
      </c>
      <c r="BR16" s="38"/>
    </row>
    <row r="17" spans="1:70" ht="105" customHeight="1" x14ac:dyDescent="0.25">
      <c r="A17" s="30"/>
      <c r="B17" s="10" t="s">
        <v>78</v>
      </c>
      <c r="C17" s="10">
        <v>1</v>
      </c>
      <c r="D17" s="29"/>
      <c r="E17" s="29"/>
      <c r="F17" s="22"/>
      <c r="G17" s="54" t="s">
        <v>801</v>
      </c>
      <c r="H17" s="10">
        <v>150</v>
      </c>
      <c r="I17" s="53">
        <v>20.928789999999999</v>
      </c>
      <c r="J17" s="22"/>
      <c r="K17" s="22"/>
      <c r="L17" s="33"/>
      <c r="M17" s="34">
        <v>8</v>
      </c>
      <c r="N17" s="34">
        <f t="shared" si="2"/>
        <v>1.0260000000000005</v>
      </c>
      <c r="O17" s="33"/>
      <c r="P17" s="34">
        <v>8000</v>
      </c>
      <c r="Q17" s="34">
        <f t="shared" si="3"/>
        <v>1.1805000000000001</v>
      </c>
      <c r="R17" s="33"/>
      <c r="S17" s="34">
        <v>6</v>
      </c>
      <c r="T17" s="34">
        <f t="shared" si="4"/>
        <v>1.0860000000000005</v>
      </c>
      <c r="U17" s="33"/>
      <c r="V17" s="34">
        <v>6</v>
      </c>
      <c r="W17" s="34">
        <f t="shared" si="5"/>
        <v>2.5</v>
      </c>
      <c r="X17" s="33"/>
      <c r="Y17" s="34">
        <v>6</v>
      </c>
      <c r="Z17" s="34">
        <f t="shared" si="6"/>
        <v>5.2850000000000001</v>
      </c>
      <c r="AA17" s="33"/>
      <c r="AB17" s="14"/>
      <c r="AC17" s="15" t="s">
        <v>79</v>
      </c>
      <c r="AD17" s="15">
        <v>-37</v>
      </c>
      <c r="AE17" s="16">
        <v>-23</v>
      </c>
      <c r="AF17" s="15">
        <v>229</v>
      </c>
      <c r="AG17" s="15">
        <v>-5.4</v>
      </c>
      <c r="AH17" s="10">
        <f t="shared" si="1"/>
        <v>0</v>
      </c>
      <c r="AI17" s="10">
        <f>AI16+AH13</f>
        <v>0</v>
      </c>
      <c r="AJ17" s="14"/>
      <c r="AK17" s="14"/>
      <c r="AL17" s="10">
        <f t="shared" si="0"/>
        <v>0</v>
      </c>
      <c r="AM17" s="10">
        <v>13</v>
      </c>
      <c r="AN17" s="14"/>
      <c r="AO17" s="29"/>
      <c r="AP17" s="28" t="s">
        <v>768</v>
      </c>
      <c r="AQ17" s="28" t="s">
        <v>743</v>
      </c>
      <c r="AR17" s="28" t="s">
        <v>748</v>
      </c>
      <c r="AS17" s="28" t="s">
        <v>749</v>
      </c>
      <c r="AT17" s="28" t="s">
        <v>743</v>
      </c>
      <c r="AU17" s="29"/>
      <c r="AV17" s="48"/>
      <c r="AW17" s="52">
        <v>250</v>
      </c>
      <c r="AX17" s="52">
        <v>61</v>
      </c>
      <c r="AY17" s="48"/>
      <c r="AZ17" s="48"/>
      <c r="BA17" s="48"/>
      <c r="BB17" s="48"/>
      <c r="BC17" s="48"/>
      <c r="BD17" s="48"/>
      <c r="BE17" s="48"/>
      <c r="BF17" s="48"/>
      <c r="BG17" s="48"/>
      <c r="BH17" s="47"/>
      <c r="BO17" s="38"/>
      <c r="BP17" s="39" t="s">
        <v>196</v>
      </c>
      <c r="BQ17" s="39" t="s">
        <v>728</v>
      </c>
      <c r="BR17" s="38"/>
    </row>
    <row r="18" spans="1:70" ht="38.25" customHeight="1" x14ac:dyDescent="0.25">
      <c r="A18" s="30"/>
      <c r="B18" s="10" t="s">
        <v>80</v>
      </c>
      <c r="C18" s="10">
        <v>0.89</v>
      </c>
      <c r="D18" s="29"/>
      <c r="E18" s="29"/>
      <c r="F18" s="22"/>
      <c r="G18" s="54" t="s">
        <v>800</v>
      </c>
      <c r="H18" s="10">
        <v>200</v>
      </c>
      <c r="I18" s="53">
        <v>30.54448</v>
      </c>
      <c r="J18" s="22"/>
      <c r="K18" s="22"/>
      <c r="L18" s="33"/>
      <c r="M18" s="34">
        <v>9</v>
      </c>
      <c r="N18" s="34">
        <f t="shared" si="2"/>
        <v>1.0312000000000006</v>
      </c>
      <c r="O18" s="33"/>
      <c r="P18" s="34">
        <v>9000</v>
      </c>
      <c r="Q18" s="34">
        <f t="shared" si="3"/>
        <v>1.2166000000000001</v>
      </c>
      <c r="R18" s="33"/>
      <c r="S18" s="34">
        <v>7</v>
      </c>
      <c r="T18" s="34">
        <f t="shared" si="4"/>
        <v>1.1032000000000006</v>
      </c>
      <c r="U18" s="33"/>
      <c r="V18" s="34">
        <v>7</v>
      </c>
      <c r="W18" s="34">
        <f t="shared" si="5"/>
        <v>2.8</v>
      </c>
      <c r="X18" s="33"/>
      <c r="Y18" s="34">
        <v>7</v>
      </c>
      <c r="Z18" s="34">
        <f t="shared" si="6"/>
        <v>6.1420000000000003</v>
      </c>
      <c r="AA18" s="33"/>
      <c r="AB18" s="14"/>
      <c r="AC18" s="15" t="s">
        <v>81</v>
      </c>
      <c r="AD18" s="15">
        <v>-37</v>
      </c>
      <c r="AE18" s="16">
        <v>-23</v>
      </c>
      <c r="AF18" s="15">
        <v>223</v>
      </c>
      <c r="AG18" s="15">
        <v>-6.7</v>
      </c>
      <c r="AH18" s="10">
        <f t="shared" si="1"/>
        <v>0</v>
      </c>
      <c r="AI18" s="10">
        <f>AI17+AH13</f>
        <v>0</v>
      </c>
      <c r="AJ18" s="14"/>
      <c r="AK18" s="14"/>
      <c r="AL18" s="10">
        <f t="shared" si="0"/>
        <v>0</v>
      </c>
      <c r="AM18" s="10">
        <v>14</v>
      </c>
      <c r="AN18" s="14"/>
      <c r="AO18" s="29"/>
      <c r="AP18" s="28" t="s">
        <v>799</v>
      </c>
      <c r="AQ18" s="28" t="s">
        <v>743</v>
      </c>
      <c r="AR18" s="28" t="s">
        <v>748</v>
      </c>
      <c r="AS18" s="28" t="s">
        <v>749</v>
      </c>
      <c r="AT18" s="28" t="s">
        <v>743</v>
      </c>
      <c r="AU18" s="29"/>
      <c r="AV18" s="48"/>
      <c r="AW18" s="52">
        <v>300</v>
      </c>
      <c r="AX18" s="52">
        <v>68</v>
      </c>
      <c r="AY18" s="48"/>
      <c r="AZ18" s="48"/>
      <c r="BA18" s="48"/>
      <c r="BB18" s="48"/>
      <c r="BC18" s="48"/>
      <c r="BD18" s="48"/>
      <c r="BE18" s="48"/>
      <c r="BF18" s="48"/>
      <c r="BG18" s="48"/>
      <c r="BH18" s="47"/>
      <c r="BO18" s="38"/>
      <c r="BP18" s="39" t="s">
        <v>143</v>
      </c>
      <c r="BQ18" s="39" t="s">
        <v>688</v>
      </c>
      <c r="BR18" s="38"/>
    </row>
    <row r="19" spans="1:70" ht="39.6" x14ac:dyDescent="0.25">
      <c r="A19" s="30"/>
      <c r="B19" s="10" t="s">
        <v>82</v>
      </c>
      <c r="C19" s="10">
        <v>0.87</v>
      </c>
      <c r="D19" s="29"/>
      <c r="E19" s="29"/>
      <c r="F19" s="22"/>
      <c r="G19" s="54" t="s">
        <v>798</v>
      </c>
      <c r="H19" s="10">
        <v>250</v>
      </c>
      <c r="I19" s="53">
        <v>38.31859</v>
      </c>
      <c r="J19" s="22"/>
      <c r="K19" s="22"/>
      <c r="L19" s="33"/>
      <c r="M19" s="34">
        <v>10</v>
      </c>
      <c r="N19" s="34">
        <f t="shared" si="2"/>
        <v>1.0364000000000007</v>
      </c>
      <c r="O19" s="33"/>
      <c r="P19" s="34">
        <v>10000</v>
      </c>
      <c r="Q19" s="34">
        <f t="shared" si="3"/>
        <v>1.2527000000000001</v>
      </c>
      <c r="R19" s="33"/>
      <c r="S19" s="34">
        <v>8</v>
      </c>
      <c r="T19" s="34">
        <f t="shared" si="4"/>
        <v>1.1204000000000007</v>
      </c>
      <c r="U19" s="33"/>
      <c r="V19" s="34">
        <v>8</v>
      </c>
      <c r="W19" s="34">
        <f t="shared" si="5"/>
        <v>3.0999999999999996</v>
      </c>
      <c r="X19" s="33"/>
      <c r="Y19" s="34">
        <v>8</v>
      </c>
      <c r="Z19" s="34">
        <f t="shared" si="6"/>
        <v>6.9990000000000006</v>
      </c>
      <c r="AA19" s="33"/>
      <c r="AB19" s="14"/>
      <c r="AC19" s="15" t="s">
        <v>83</v>
      </c>
      <c r="AD19" s="15">
        <v>-37</v>
      </c>
      <c r="AE19" s="16">
        <v>-22</v>
      </c>
      <c r="AF19" s="15">
        <v>222</v>
      </c>
      <c r="AG19" s="15">
        <v>-6.6</v>
      </c>
      <c r="AH19" s="10">
        <f t="shared" si="1"/>
        <v>0</v>
      </c>
      <c r="AI19" s="10">
        <f>AI18+AH13</f>
        <v>0</v>
      </c>
      <c r="AJ19" s="14"/>
      <c r="AK19" s="14"/>
      <c r="AL19" s="10">
        <f t="shared" si="0"/>
        <v>0</v>
      </c>
      <c r="AM19" s="10">
        <v>15</v>
      </c>
      <c r="AN19" s="14"/>
      <c r="AO19" s="29"/>
      <c r="AP19" s="28" t="s">
        <v>797</v>
      </c>
      <c r="AQ19" s="28" t="s">
        <v>743</v>
      </c>
      <c r="AR19" s="28" t="s">
        <v>748</v>
      </c>
      <c r="AS19" s="28" t="s">
        <v>749</v>
      </c>
      <c r="AT19" s="28" t="s">
        <v>743</v>
      </c>
      <c r="AU19" s="29"/>
      <c r="AV19" s="48"/>
      <c r="AW19" s="52">
        <v>350</v>
      </c>
      <c r="AX19" s="52">
        <v>76</v>
      </c>
      <c r="AY19" s="48"/>
      <c r="AZ19" s="48"/>
      <c r="BA19" s="48"/>
      <c r="BB19" s="48"/>
      <c r="BC19" s="48"/>
      <c r="BD19" s="48"/>
      <c r="BE19" s="48"/>
      <c r="BF19" s="48"/>
      <c r="BG19" s="48"/>
      <c r="BH19" s="47"/>
      <c r="BO19" s="38"/>
      <c r="BP19" s="39" t="s">
        <v>106</v>
      </c>
      <c r="BQ19" s="39" t="s">
        <v>796</v>
      </c>
      <c r="BR19" s="38"/>
    </row>
    <row r="20" spans="1:70" ht="66" x14ac:dyDescent="0.25">
      <c r="A20" s="30"/>
      <c r="B20" s="10" t="s">
        <v>84</v>
      </c>
      <c r="C20" s="10">
        <v>0.88</v>
      </c>
      <c r="D20" s="29"/>
      <c r="E20" s="29"/>
      <c r="F20" s="22"/>
      <c r="G20" s="54" t="s">
        <v>795</v>
      </c>
      <c r="H20" s="10">
        <v>300</v>
      </c>
      <c r="I20" s="53">
        <v>47.704389999999997</v>
      </c>
      <c r="J20" s="22"/>
      <c r="K20" s="22"/>
      <c r="L20" s="33"/>
      <c r="M20" s="34">
        <v>11</v>
      </c>
      <c r="N20" s="34">
        <f t="shared" si="2"/>
        <v>1.0416000000000007</v>
      </c>
      <c r="O20" s="33"/>
      <c r="P20" s="34">
        <v>11000</v>
      </c>
      <c r="Q20" s="34">
        <f t="shared" si="3"/>
        <v>1.2888000000000002</v>
      </c>
      <c r="R20" s="33"/>
      <c r="S20" s="34">
        <v>9</v>
      </c>
      <c r="T20" s="34">
        <f t="shared" si="4"/>
        <v>1.1376000000000008</v>
      </c>
      <c r="U20" s="33"/>
      <c r="V20" s="34">
        <v>9</v>
      </c>
      <c r="W20" s="34">
        <f t="shared" si="5"/>
        <v>3.3999999999999995</v>
      </c>
      <c r="X20" s="33"/>
      <c r="Y20" s="34">
        <v>9</v>
      </c>
      <c r="Z20" s="34">
        <f t="shared" si="6"/>
        <v>7.8560000000000008</v>
      </c>
      <c r="AA20" s="33"/>
      <c r="AB20" s="14"/>
      <c r="AC20" s="15" t="s">
        <v>85</v>
      </c>
      <c r="AD20" s="15">
        <v>-37</v>
      </c>
      <c r="AE20" s="16">
        <v>-24</v>
      </c>
      <c r="AF20" s="15">
        <v>222</v>
      </c>
      <c r="AG20" s="15">
        <v>-7.5</v>
      </c>
      <c r="AH20" s="10">
        <f t="shared" si="1"/>
        <v>0</v>
      </c>
      <c r="AI20" s="10">
        <f>AI19+AH13</f>
        <v>0</v>
      </c>
      <c r="AJ20" s="14"/>
      <c r="AK20" s="14"/>
      <c r="AL20" s="10">
        <f t="shared" si="0"/>
        <v>0</v>
      </c>
      <c r="AM20" s="10">
        <v>16</v>
      </c>
      <c r="AN20" s="14"/>
      <c r="AO20" s="29"/>
      <c r="AP20" s="28" t="s">
        <v>759</v>
      </c>
      <c r="AQ20" s="28" t="s">
        <v>743</v>
      </c>
      <c r="AR20" s="28" t="s">
        <v>744</v>
      </c>
      <c r="AS20" s="28" t="s">
        <v>749</v>
      </c>
      <c r="AT20" s="28" t="s">
        <v>743</v>
      </c>
      <c r="AU20" s="29"/>
      <c r="AV20" s="48"/>
      <c r="AW20" s="52">
        <v>400</v>
      </c>
      <c r="AX20" s="52">
        <v>83</v>
      </c>
      <c r="AY20" s="48"/>
      <c r="AZ20" s="48"/>
      <c r="BA20" s="48"/>
      <c r="BB20" s="48"/>
      <c r="BC20" s="48"/>
      <c r="BD20" s="48"/>
      <c r="BE20" s="48"/>
      <c r="BF20" s="48"/>
      <c r="BG20" s="48"/>
      <c r="BH20" s="47"/>
      <c r="BO20" s="38"/>
      <c r="BP20" s="39" t="s">
        <v>70</v>
      </c>
      <c r="BQ20" s="39" t="s">
        <v>684</v>
      </c>
      <c r="BR20" s="38"/>
    </row>
    <row r="21" spans="1:70" ht="26.4" x14ac:dyDescent="0.25">
      <c r="A21" s="30"/>
      <c r="B21" s="10" t="s">
        <v>86</v>
      </c>
      <c r="C21" s="10">
        <v>0.92</v>
      </c>
      <c r="D21" s="29"/>
      <c r="E21" s="29"/>
      <c r="F21" s="22"/>
      <c r="G21" s="54" t="s">
        <v>794</v>
      </c>
      <c r="H21" s="10">
        <v>400</v>
      </c>
      <c r="I21" s="53">
        <v>69.653409999999994</v>
      </c>
      <c r="J21" s="22"/>
      <c r="K21" s="22"/>
      <c r="L21" s="33"/>
      <c r="M21" s="34">
        <v>12</v>
      </c>
      <c r="N21" s="34">
        <f t="shared" si="2"/>
        <v>1.0468000000000008</v>
      </c>
      <c r="O21" s="33"/>
      <c r="P21" s="34">
        <v>12000</v>
      </c>
      <c r="Q21" s="34">
        <f t="shared" si="3"/>
        <v>1.3249000000000002</v>
      </c>
      <c r="R21" s="33"/>
      <c r="S21" s="34">
        <v>10</v>
      </c>
      <c r="T21" s="34">
        <f t="shared" si="4"/>
        <v>1.1548000000000009</v>
      </c>
      <c r="U21" s="33"/>
      <c r="V21" s="34">
        <v>10</v>
      </c>
      <c r="W21" s="34">
        <f t="shared" si="5"/>
        <v>3.6999999999999993</v>
      </c>
      <c r="X21" s="33"/>
      <c r="Y21" s="34">
        <v>10</v>
      </c>
      <c r="Z21" s="34">
        <f t="shared" si="6"/>
        <v>8.713000000000001</v>
      </c>
      <c r="AA21" s="33"/>
      <c r="AB21" s="14"/>
      <c r="AC21" s="15" t="s">
        <v>87</v>
      </c>
      <c r="AD21" s="15">
        <v>-35</v>
      </c>
      <c r="AE21" s="16">
        <v>-24</v>
      </c>
      <c r="AF21" s="15">
        <v>235</v>
      </c>
      <c r="AG21" s="15">
        <v>-5.6</v>
      </c>
      <c r="AH21" s="10">
        <f t="shared" si="1"/>
        <v>0</v>
      </c>
      <c r="AI21" s="10">
        <f>AI20+AH13</f>
        <v>0</v>
      </c>
      <c r="AJ21" s="14"/>
      <c r="AK21" s="14"/>
      <c r="AL21" s="10">
        <f t="shared" si="0"/>
        <v>0</v>
      </c>
      <c r="AM21" s="10">
        <v>17</v>
      </c>
      <c r="AN21" s="14"/>
      <c r="AO21" s="29"/>
      <c r="AP21" s="28" t="s">
        <v>793</v>
      </c>
      <c r="AQ21" s="28" t="s">
        <v>743</v>
      </c>
      <c r="AR21" s="28" t="s">
        <v>744</v>
      </c>
      <c r="AS21" s="28" t="s">
        <v>743</v>
      </c>
      <c r="AT21" s="28" t="s">
        <v>743</v>
      </c>
      <c r="AU21" s="29"/>
      <c r="AV21" s="48"/>
      <c r="AW21" s="52">
        <v>450</v>
      </c>
      <c r="AX21" s="52">
        <v>89</v>
      </c>
      <c r="AY21" s="48"/>
      <c r="AZ21" s="48"/>
      <c r="BA21" s="48"/>
      <c r="BB21" s="48"/>
      <c r="BC21" s="48"/>
      <c r="BD21" s="48"/>
      <c r="BE21" s="48"/>
      <c r="BF21" s="48"/>
      <c r="BG21" s="48"/>
      <c r="BH21" s="47"/>
      <c r="BO21" s="38"/>
      <c r="BP21" s="39" t="s">
        <v>216</v>
      </c>
      <c r="BQ21" s="39" t="s">
        <v>792</v>
      </c>
      <c r="BR21" s="38"/>
    </row>
    <row r="22" spans="1:70" ht="25.5" customHeight="1" x14ac:dyDescent="0.25">
      <c r="A22" s="30"/>
      <c r="B22" s="10" t="s">
        <v>88</v>
      </c>
      <c r="C22" s="10">
        <v>0.9</v>
      </c>
      <c r="D22" s="29"/>
      <c r="E22" s="29"/>
      <c r="F22" s="22"/>
      <c r="G22" s="54" t="s">
        <v>791</v>
      </c>
      <c r="H22" s="10">
        <v>500</v>
      </c>
      <c r="I22" s="53">
        <v>93.429730000000006</v>
      </c>
      <c r="J22" s="22"/>
      <c r="K22" s="22"/>
      <c r="L22" s="33"/>
      <c r="M22" s="34">
        <v>13</v>
      </c>
      <c r="N22" s="34">
        <f t="shared" si="2"/>
        <v>1.0520000000000009</v>
      </c>
      <c r="O22" s="33"/>
      <c r="P22" s="34">
        <v>13000</v>
      </c>
      <c r="Q22" s="34">
        <f t="shared" si="3"/>
        <v>1.3610000000000002</v>
      </c>
      <c r="R22" s="33"/>
      <c r="S22" s="34">
        <v>11</v>
      </c>
      <c r="T22" s="34">
        <f t="shared" si="4"/>
        <v>1.172000000000001</v>
      </c>
      <c r="U22" s="33"/>
      <c r="V22" s="34">
        <v>11</v>
      </c>
      <c r="W22" s="34">
        <f t="shared" si="5"/>
        <v>3.9999999999999991</v>
      </c>
      <c r="X22" s="33"/>
      <c r="Y22" s="34">
        <v>11</v>
      </c>
      <c r="Z22" s="34">
        <f t="shared" si="6"/>
        <v>9.57</v>
      </c>
      <c r="AA22" s="33"/>
      <c r="AB22" s="14"/>
      <c r="AC22" s="19" t="s">
        <v>89</v>
      </c>
      <c r="AD22" s="18"/>
      <c r="AE22" s="18"/>
      <c r="AF22" s="18"/>
      <c r="AG22" s="17"/>
      <c r="AH22" s="10">
        <f t="shared" si="1"/>
        <v>0</v>
      </c>
      <c r="AI22" s="10"/>
      <c r="AJ22" s="14"/>
      <c r="AK22" s="14"/>
      <c r="AL22" s="10">
        <f t="shared" si="0"/>
        <v>0</v>
      </c>
      <c r="AM22" s="10">
        <v>18</v>
      </c>
      <c r="AN22" s="14"/>
      <c r="AO22" s="29"/>
      <c r="AP22" s="28" t="s">
        <v>790</v>
      </c>
      <c r="AQ22" s="28" t="s">
        <v>743</v>
      </c>
      <c r="AR22" s="28" t="s">
        <v>744</v>
      </c>
      <c r="AS22" s="28" t="s">
        <v>743</v>
      </c>
      <c r="AT22" s="28" t="s">
        <v>743</v>
      </c>
      <c r="AU22" s="29"/>
      <c r="AV22" s="48"/>
      <c r="AW22" s="52">
        <v>500</v>
      </c>
      <c r="AX22" s="52">
        <v>97</v>
      </c>
      <c r="AY22" s="48"/>
      <c r="AZ22" s="48"/>
      <c r="BA22" s="48"/>
      <c r="BB22" s="48"/>
      <c r="BC22" s="48"/>
      <c r="BD22" s="48"/>
      <c r="BE22" s="48"/>
      <c r="BF22" s="48"/>
      <c r="BG22" s="48"/>
      <c r="BH22" s="47"/>
      <c r="BO22" s="38"/>
      <c r="BP22" s="39" t="s">
        <v>291</v>
      </c>
      <c r="BQ22" s="39" t="s">
        <v>726</v>
      </c>
      <c r="BR22" s="38"/>
    </row>
    <row r="23" spans="1:70" ht="27.6" x14ac:dyDescent="0.25">
      <c r="A23" s="30"/>
      <c r="B23" s="10" t="s">
        <v>90</v>
      </c>
      <c r="C23" s="10">
        <v>0.92</v>
      </c>
      <c r="D23" s="29"/>
      <c r="E23" s="29"/>
      <c r="F23" s="22"/>
      <c r="G23" s="90" t="str">
        <f>[3]Списки!AH3</f>
        <v>Подземная канальная или подвальная</v>
      </c>
      <c r="H23" s="91"/>
      <c r="I23" s="10" t="s">
        <v>789</v>
      </c>
      <c r="J23" s="22"/>
      <c r="K23" s="22"/>
      <c r="L23" s="33"/>
      <c r="M23" s="34">
        <v>14</v>
      </c>
      <c r="N23" s="34">
        <f t="shared" si="2"/>
        <v>1.057200000000001</v>
      </c>
      <c r="O23" s="33"/>
      <c r="P23" s="34">
        <v>14000</v>
      </c>
      <c r="Q23" s="34">
        <f t="shared" si="3"/>
        <v>1.3971000000000002</v>
      </c>
      <c r="R23" s="33"/>
      <c r="S23" s="34">
        <v>12</v>
      </c>
      <c r="T23" s="34">
        <f t="shared" si="4"/>
        <v>1.1892000000000011</v>
      </c>
      <c r="U23" s="33"/>
      <c r="V23" s="34">
        <v>12</v>
      </c>
      <c r="W23" s="34">
        <f t="shared" si="5"/>
        <v>4.2999999999999989</v>
      </c>
      <c r="X23" s="33"/>
      <c r="Y23" s="34">
        <v>12</v>
      </c>
      <c r="Z23" s="34">
        <f t="shared" si="6"/>
        <v>10.427</v>
      </c>
      <c r="AA23" s="33"/>
      <c r="AB23" s="14"/>
      <c r="AC23" s="15" t="s">
        <v>91</v>
      </c>
      <c r="AD23" s="15">
        <v>-36</v>
      </c>
      <c r="AE23" s="16">
        <v>-29</v>
      </c>
      <c r="AF23" s="15">
        <v>227</v>
      </c>
      <c r="AG23" s="15">
        <v>-11.2</v>
      </c>
      <c r="AH23" s="10">
        <f t="shared" si="1"/>
        <v>0</v>
      </c>
      <c r="AI23" s="10">
        <f>AH22</f>
        <v>0</v>
      </c>
      <c r="AJ23" s="14"/>
      <c r="AK23" s="14"/>
      <c r="AL23" s="10">
        <f t="shared" si="0"/>
        <v>0</v>
      </c>
      <c r="AM23" s="10">
        <v>19</v>
      </c>
      <c r="AN23" s="14"/>
      <c r="AO23" s="29"/>
      <c r="AP23" s="28" t="s">
        <v>788</v>
      </c>
      <c r="AQ23" s="28" t="s">
        <v>743</v>
      </c>
      <c r="AR23" s="28" t="s">
        <v>748</v>
      </c>
      <c r="AS23" s="28" t="s">
        <v>749</v>
      </c>
      <c r="AT23" s="28" t="s">
        <v>743</v>
      </c>
      <c r="AU23" s="29"/>
      <c r="AV23" s="48"/>
      <c r="AW23" s="52">
        <v>600</v>
      </c>
      <c r="AX23" s="52">
        <v>111</v>
      </c>
      <c r="AY23" s="48"/>
      <c r="AZ23" s="48"/>
      <c r="BA23" s="48"/>
      <c r="BB23" s="48"/>
      <c r="BC23" s="48"/>
      <c r="BD23" s="48"/>
      <c r="BE23" s="48"/>
      <c r="BF23" s="48"/>
      <c r="BG23" s="48"/>
      <c r="BH23" s="47"/>
      <c r="BO23" s="38"/>
      <c r="BP23" s="39" t="s">
        <v>300</v>
      </c>
      <c r="BQ23" s="39" t="s">
        <v>741</v>
      </c>
      <c r="BR23" s="38"/>
    </row>
    <row r="24" spans="1:70" ht="27.6" customHeight="1" x14ac:dyDescent="0.25">
      <c r="A24" s="30"/>
      <c r="B24" s="10" t="s">
        <v>92</v>
      </c>
      <c r="C24" s="10">
        <v>0.88</v>
      </c>
      <c r="D24" s="29"/>
      <c r="E24" s="29"/>
      <c r="F24" s="22"/>
      <c r="G24" s="51" t="s">
        <v>787</v>
      </c>
      <c r="H24" s="50">
        <v>0</v>
      </c>
      <c r="I24" s="49">
        <v>26.494759999999999</v>
      </c>
      <c r="J24" s="22"/>
      <c r="K24" s="22"/>
      <c r="L24" s="33"/>
      <c r="M24" s="34">
        <v>15</v>
      </c>
      <c r="N24" s="34">
        <f t="shared" si="2"/>
        <v>1.0624000000000011</v>
      </c>
      <c r="O24" s="33"/>
      <c r="P24" s="34">
        <v>15000</v>
      </c>
      <c r="Q24" s="34">
        <f t="shared" si="3"/>
        <v>1.4332000000000003</v>
      </c>
      <c r="R24" s="33"/>
      <c r="S24" s="34">
        <v>13</v>
      </c>
      <c r="T24" s="34">
        <f t="shared" si="4"/>
        <v>1.2064000000000012</v>
      </c>
      <c r="U24" s="33"/>
      <c r="V24" s="34">
        <v>13</v>
      </c>
      <c r="W24" s="34">
        <f t="shared" si="5"/>
        <v>4.5999999999999988</v>
      </c>
      <c r="X24" s="33"/>
      <c r="Y24" s="34">
        <v>13</v>
      </c>
      <c r="Z24" s="34">
        <f t="shared" si="6"/>
        <v>11.283999999999999</v>
      </c>
      <c r="AA24" s="33"/>
      <c r="AB24" s="14"/>
      <c r="AC24" s="15" t="s">
        <v>93</v>
      </c>
      <c r="AD24" s="15">
        <v>-36</v>
      </c>
      <c r="AE24" s="16">
        <v>-30</v>
      </c>
      <c r="AF24" s="15">
        <v>230</v>
      </c>
      <c r="AG24" s="15">
        <v>-10.7</v>
      </c>
      <c r="AH24" s="10">
        <f t="shared" si="1"/>
        <v>0</v>
      </c>
      <c r="AI24" s="10">
        <f t="shared" ref="AI24:AI40" si="7">AI23+$AH$22</f>
        <v>0</v>
      </c>
      <c r="AJ24" s="14"/>
      <c r="AK24" s="14"/>
      <c r="AL24" s="10">
        <f t="shared" si="0"/>
        <v>0</v>
      </c>
      <c r="AM24" s="10">
        <v>20</v>
      </c>
      <c r="AN24" s="14"/>
      <c r="AO24" s="29"/>
      <c r="AP24" s="28" t="s">
        <v>786</v>
      </c>
      <c r="AQ24" s="28" t="s">
        <v>743</v>
      </c>
      <c r="AR24" s="28" t="s">
        <v>744</v>
      </c>
      <c r="AS24" s="28" t="s">
        <v>743</v>
      </c>
      <c r="AT24" s="28" t="s">
        <v>743</v>
      </c>
      <c r="AU24" s="29"/>
      <c r="AV24" s="48"/>
      <c r="AW24" s="52">
        <v>700</v>
      </c>
      <c r="AX24" s="52">
        <v>124</v>
      </c>
      <c r="AY24" s="48"/>
      <c r="AZ24" s="48"/>
      <c r="BA24" s="48"/>
      <c r="BB24" s="48"/>
      <c r="BC24" s="48"/>
      <c r="BD24" s="48"/>
      <c r="BE24" s="48"/>
      <c r="BF24" s="48"/>
      <c r="BG24" s="48"/>
      <c r="BH24" s="47"/>
      <c r="BO24" s="38"/>
      <c r="BP24" s="39" t="s">
        <v>165</v>
      </c>
      <c r="BQ24" s="39" t="s">
        <v>690</v>
      </c>
      <c r="BR24" s="38"/>
    </row>
    <row r="25" spans="1:70" ht="27.6" x14ac:dyDescent="0.25">
      <c r="A25" s="30"/>
      <c r="B25" s="10" t="s">
        <v>94</v>
      </c>
      <c r="C25" s="10">
        <v>1.02</v>
      </c>
      <c r="D25" s="29"/>
      <c r="E25" s="29"/>
      <c r="F25" s="22"/>
      <c r="G25" s="51" t="s">
        <v>785</v>
      </c>
      <c r="H25" s="50">
        <v>100</v>
      </c>
      <c r="I25" s="49">
        <v>31.493069999999999</v>
      </c>
      <c r="J25" s="22"/>
      <c r="K25" s="22"/>
      <c r="L25" s="33"/>
      <c r="M25" s="34">
        <v>16</v>
      </c>
      <c r="N25" s="34">
        <f t="shared" si="2"/>
        <v>1.0676000000000012</v>
      </c>
      <c r="O25" s="33"/>
      <c r="P25" s="34">
        <v>16000</v>
      </c>
      <c r="Q25" s="34">
        <f t="shared" si="3"/>
        <v>1.4693000000000003</v>
      </c>
      <c r="R25" s="33"/>
      <c r="S25" s="34">
        <v>14</v>
      </c>
      <c r="T25" s="34">
        <f t="shared" si="4"/>
        <v>1.2236000000000014</v>
      </c>
      <c r="U25" s="33"/>
      <c r="V25" s="34">
        <v>14</v>
      </c>
      <c r="W25" s="34">
        <f t="shared" si="5"/>
        <v>4.8999999999999986</v>
      </c>
      <c r="X25" s="33"/>
      <c r="Y25" s="34">
        <v>14</v>
      </c>
      <c r="Z25" s="34">
        <f t="shared" si="6"/>
        <v>12.140999999999998</v>
      </c>
      <c r="AA25" s="33"/>
      <c r="AB25" s="14"/>
      <c r="AC25" s="15" t="s">
        <v>95</v>
      </c>
      <c r="AD25" s="15">
        <v>-33</v>
      </c>
      <c r="AE25" s="16">
        <v>-29</v>
      </c>
      <c r="AF25" s="15">
        <v>224</v>
      </c>
      <c r="AG25" s="15">
        <v>-9.4</v>
      </c>
      <c r="AH25" s="10">
        <f t="shared" si="1"/>
        <v>0</v>
      </c>
      <c r="AI25" s="10">
        <f t="shared" si="7"/>
        <v>0</v>
      </c>
      <c r="AJ25" s="14"/>
      <c r="AK25" s="14"/>
      <c r="AL25" s="10">
        <f t="shared" si="0"/>
        <v>0</v>
      </c>
      <c r="AM25" s="10">
        <v>21</v>
      </c>
      <c r="AN25" s="14"/>
      <c r="AO25" s="29"/>
      <c r="AP25" s="28" t="s">
        <v>784</v>
      </c>
      <c r="AQ25" s="28" t="s">
        <v>743</v>
      </c>
      <c r="AR25" s="28" t="s">
        <v>744</v>
      </c>
      <c r="AS25" s="28" t="s">
        <v>743</v>
      </c>
      <c r="AT25" s="28" t="s">
        <v>743</v>
      </c>
      <c r="AU25" s="29"/>
      <c r="AV25" s="48"/>
      <c r="AW25" s="52">
        <v>800</v>
      </c>
      <c r="AX25" s="52">
        <v>138</v>
      </c>
      <c r="AY25" s="48"/>
      <c r="AZ25" s="48"/>
      <c r="BA25" s="48"/>
      <c r="BB25" s="48"/>
      <c r="BC25" s="48"/>
      <c r="BD25" s="48"/>
      <c r="BE25" s="48"/>
      <c r="BF25" s="48"/>
      <c r="BG25" s="48"/>
      <c r="BH25" s="47"/>
      <c r="BO25" s="38"/>
      <c r="BP25" s="39" t="s">
        <v>72</v>
      </c>
      <c r="BQ25" s="39" t="s">
        <v>709</v>
      </c>
      <c r="BR25" s="38"/>
    </row>
    <row r="26" spans="1:70" ht="27.6" x14ac:dyDescent="0.25">
      <c r="A26" s="30"/>
      <c r="B26" s="37" t="s">
        <v>96</v>
      </c>
      <c r="C26" s="10"/>
      <c r="D26" s="29"/>
      <c r="E26" s="29"/>
      <c r="F26" s="22"/>
      <c r="G26" s="51" t="s">
        <v>783</v>
      </c>
      <c r="H26" s="50">
        <v>125</v>
      </c>
      <c r="I26" s="49">
        <v>32.98207</v>
      </c>
      <c r="J26" s="22"/>
      <c r="K26" s="22"/>
      <c r="L26" s="33"/>
      <c r="M26" s="34">
        <v>17</v>
      </c>
      <c r="N26" s="34">
        <f t="shared" si="2"/>
        <v>1.0728000000000013</v>
      </c>
      <c r="O26" s="33"/>
      <c r="P26" s="34">
        <v>17000</v>
      </c>
      <c r="Q26" s="34">
        <f t="shared" si="3"/>
        <v>1.5054000000000003</v>
      </c>
      <c r="R26" s="33"/>
      <c r="S26" s="34">
        <v>15</v>
      </c>
      <c r="T26" s="34">
        <f t="shared" si="4"/>
        <v>1.2408000000000015</v>
      </c>
      <c r="U26" s="33"/>
      <c r="V26" s="34">
        <v>15</v>
      </c>
      <c r="W26" s="34">
        <f t="shared" si="5"/>
        <v>5.1999999999999984</v>
      </c>
      <c r="X26" s="33"/>
      <c r="Y26" s="34">
        <v>15</v>
      </c>
      <c r="Z26" s="34">
        <v>13</v>
      </c>
      <c r="AA26" s="33"/>
      <c r="AB26" s="14"/>
      <c r="AC26" s="15" t="s">
        <v>97</v>
      </c>
      <c r="AD26" s="15">
        <v>-42</v>
      </c>
      <c r="AE26" s="16">
        <v>-34</v>
      </c>
      <c r="AF26" s="15">
        <v>255</v>
      </c>
      <c r="AG26" s="15">
        <v>-13.2</v>
      </c>
      <c r="AH26" s="10">
        <f t="shared" si="1"/>
        <v>0</v>
      </c>
      <c r="AI26" s="10">
        <f t="shared" si="7"/>
        <v>0</v>
      </c>
      <c r="AJ26" s="14"/>
      <c r="AK26" s="14"/>
      <c r="AL26" s="10">
        <f t="shared" si="0"/>
        <v>0</v>
      </c>
      <c r="AM26" s="10">
        <v>22</v>
      </c>
      <c r="AN26" s="14"/>
      <c r="AO26" s="29"/>
      <c r="AP26" s="28" t="s">
        <v>782</v>
      </c>
      <c r="AQ26" s="28" t="s">
        <v>743</v>
      </c>
      <c r="AR26" s="28" t="s">
        <v>744</v>
      </c>
      <c r="AS26" s="28" t="s">
        <v>743</v>
      </c>
      <c r="AT26" s="28" t="s">
        <v>743</v>
      </c>
      <c r="AU26" s="29"/>
      <c r="AV26" s="48"/>
      <c r="AW26" s="52">
        <v>900</v>
      </c>
      <c r="AX26" s="52">
        <v>151</v>
      </c>
      <c r="AY26" s="48"/>
      <c r="AZ26" s="48"/>
      <c r="BA26" s="48"/>
      <c r="BB26" s="48"/>
      <c r="BC26" s="48"/>
      <c r="BD26" s="48"/>
      <c r="BE26" s="48"/>
      <c r="BF26" s="48"/>
      <c r="BG26" s="48"/>
      <c r="BH26" s="47"/>
      <c r="BO26" s="38"/>
      <c r="BP26" s="39" t="s">
        <v>127</v>
      </c>
      <c r="BQ26" s="39" t="s">
        <v>688</v>
      </c>
      <c r="BR26" s="38"/>
    </row>
    <row r="27" spans="1:70" ht="52.8" x14ac:dyDescent="0.25">
      <c r="A27" s="30"/>
      <c r="B27" s="10" t="s">
        <v>98</v>
      </c>
      <c r="C27" s="10">
        <v>0.9</v>
      </c>
      <c r="D27" s="29"/>
      <c r="E27" s="29"/>
      <c r="F27" s="22"/>
      <c r="G27" s="51" t="s">
        <v>781</v>
      </c>
      <c r="H27" s="50">
        <v>150</v>
      </c>
      <c r="I27" s="49">
        <v>37.547539999999998</v>
      </c>
      <c r="J27" s="22"/>
      <c r="K27" s="22"/>
      <c r="L27" s="33"/>
      <c r="M27" s="34">
        <v>18</v>
      </c>
      <c r="N27" s="34">
        <f t="shared" si="2"/>
        <v>1.0780000000000014</v>
      </c>
      <c r="O27" s="33"/>
      <c r="P27" s="34">
        <v>18000</v>
      </c>
      <c r="Q27" s="34">
        <f t="shared" si="3"/>
        <v>1.5415000000000003</v>
      </c>
      <c r="R27" s="33"/>
      <c r="S27" s="34">
        <v>16</v>
      </c>
      <c r="T27" s="34">
        <f t="shared" si="4"/>
        <v>1.2580000000000016</v>
      </c>
      <c r="U27" s="33"/>
      <c r="V27" s="34" t="s">
        <v>780</v>
      </c>
      <c r="W27" s="34"/>
      <c r="X27" s="33"/>
      <c r="Y27" s="34"/>
      <c r="Z27" s="34"/>
      <c r="AA27" s="33"/>
      <c r="AB27" s="14"/>
      <c r="AC27" s="15" t="s">
        <v>99</v>
      </c>
      <c r="AD27" s="15">
        <v>-37</v>
      </c>
      <c r="AE27" s="16">
        <v>-30</v>
      </c>
      <c r="AF27" s="15">
        <v>236</v>
      </c>
      <c r="AG27" s="15">
        <v>-11.3</v>
      </c>
      <c r="AH27" s="10">
        <f t="shared" si="1"/>
        <v>0</v>
      </c>
      <c r="AI27" s="10">
        <f t="shared" si="7"/>
        <v>0</v>
      </c>
      <c r="AJ27" s="14"/>
      <c r="AK27" s="14"/>
      <c r="AL27" s="10">
        <f t="shared" si="0"/>
        <v>0</v>
      </c>
      <c r="AM27" s="10">
        <v>23</v>
      </c>
      <c r="AN27" s="14"/>
      <c r="AO27" s="29"/>
      <c r="AP27" s="28" t="s">
        <v>779</v>
      </c>
      <c r="AQ27" s="28" t="s">
        <v>743</v>
      </c>
      <c r="AR27" s="28" t="s">
        <v>744</v>
      </c>
      <c r="AS27" s="28" t="s">
        <v>743</v>
      </c>
      <c r="AT27" s="28" t="s">
        <v>749</v>
      </c>
      <c r="AU27" s="29"/>
      <c r="AV27" s="48"/>
      <c r="AW27" s="52">
        <v>1000</v>
      </c>
      <c r="AX27" s="52">
        <v>165</v>
      </c>
      <c r="AY27" s="48"/>
      <c r="AZ27" s="48"/>
      <c r="BA27" s="48"/>
      <c r="BB27" s="48"/>
      <c r="BC27" s="48"/>
      <c r="BD27" s="48"/>
      <c r="BE27" s="48"/>
      <c r="BF27" s="48"/>
      <c r="BG27" s="48"/>
      <c r="BH27" s="47"/>
      <c r="BO27" s="38"/>
      <c r="BP27" s="39" t="s">
        <v>200</v>
      </c>
      <c r="BQ27" s="39" t="s">
        <v>778</v>
      </c>
      <c r="BR27" s="38"/>
    </row>
    <row r="28" spans="1:70" ht="39.6" x14ac:dyDescent="0.25">
      <c r="A28" s="30"/>
      <c r="B28" s="10" t="s">
        <v>100</v>
      </c>
      <c r="C28" s="10">
        <v>1.02</v>
      </c>
      <c r="D28" s="29"/>
      <c r="E28" s="29"/>
      <c r="F28" s="22"/>
      <c r="G28" s="51" t="s">
        <v>777</v>
      </c>
      <c r="H28" s="50">
        <v>200</v>
      </c>
      <c r="I28" s="49">
        <v>46.715809999999998</v>
      </c>
      <c r="J28" s="22"/>
      <c r="K28" s="22"/>
      <c r="L28" s="33"/>
      <c r="M28" s="34">
        <v>19</v>
      </c>
      <c r="N28" s="34">
        <f t="shared" si="2"/>
        <v>1.0832000000000015</v>
      </c>
      <c r="O28" s="33"/>
      <c r="P28" s="34">
        <v>19000</v>
      </c>
      <c r="Q28" s="34">
        <f t="shared" si="3"/>
        <v>1.5776000000000003</v>
      </c>
      <c r="R28" s="33"/>
      <c r="S28" s="34">
        <v>17</v>
      </c>
      <c r="T28" s="34">
        <f t="shared" si="4"/>
        <v>1.2752000000000017</v>
      </c>
      <c r="U28" s="33"/>
      <c r="V28" s="34"/>
      <c r="W28" s="34"/>
      <c r="X28" s="33"/>
      <c r="Y28" s="34"/>
      <c r="Z28" s="34"/>
      <c r="AA28" s="33"/>
      <c r="AB28" s="14"/>
      <c r="AC28" s="15" t="s">
        <v>101</v>
      </c>
      <c r="AD28" s="15">
        <v>-40</v>
      </c>
      <c r="AE28" s="16">
        <v>-34</v>
      </c>
      <c r="AF28" s="15">
        <v>248</v>
      </c>
      <c r="AG28" s="15">
        <v>-12.6</v>
      </c>
      <c r="AH28" s="10">
        <f t="shared" si="1"/>
        <v>0</v>
      </c>
      <c r="AI28" s="10">
        <f t="shared" si="7"/>
        <v>0</v>
      </c>
      <c r="AJ28" s="14"/>
      <c r="AK28" s="14"/>
      <c r="AL28" s="10">
        <f t="shared" si="0"/>
        <v>0</v>
      </c>
      <c r="AM28" s="10">
        <v>24</v>
      </c>
      <c r="AN28" s="14"/>
      <c r="AO28" s="29"/>
      <c r="AP28" s="28" t="s">
        <v>776</v>
      </c>
      <c r="AQ28" s="28" t="s">
        <v>743</v>
      </c>
      <c r="AR28" s="28" t="s">
        <v>744</v>
      </c>
      <c r="AS28" s="28" t="s">
        <v>749</v>
      </c>
      <c r="AT28" s="28" t="s">
        <v>743</v>
      </c>
      <c r="AU28" s="29"/>
      <c r="AV28" s="48"/>
      <c r="AW28" s="52">
        <v>1200</v>
      </c>
      <c r="AX28" s="52">
        <v>194</v>
      </c>
      <c r="AY28" s="48"/>
      <c r="AZ28" s="48"/>
      <c r="BA28" s="48"/>
      <c r="BB28" s="48"/>
      <c r="BC28" s="48"/>
      <c r="BD28" s="48"/>
      <c r="BE28" s="48"/>
      <c r="BF28" s="48"/>
      <c r="BG28" s="48"/>
      <c r="BH28" s="47"/>
      <c r="BO28" s="38"/>
      <c r="BP28" s="39" t="s">
        <v>183</v>
      </c>
      <c r="BQ28" s="39" t="s">
        <v>746</v>
      </c>
      <c r="BR28" s="38"/>
    </row>
    <row r="29" spans="1:70" ht="25.5" customHeight="1" x14ac:dyDescent="0.25">
      <c r="A29" s="30"/>
      <c r="B29" s="10" t="s">
        <v>102</v>
      </c>
      <c r="C29" s="10">
        <v>1.1399999999999999</v>
      </c>
      <c r="D29" s="29"/>
      <c r="E29" s="29"/>
      <c r="F29" s="22"/>
      <c r="G29" s="51" t="s">
        <v>775</v>
      </c>
      <c r="H29" s="50">
        <v>250</v>
      </c>
      <c r="I29" s="49">
        <v>51.016680000000001</v>
      </c>
      <c r="J29" s="22"/>
      <c r="K29" s="22"/>
      <c r="L29" s="33"/>
      <c r="M29" s="34">
        <v>20</v>
      </c>
      <c r="N29" s="34">
        <f t="shared" si="2"/>
        <v>1.0884000000000016</v>
      </c>
      <c r="O29" s="33"/>
      <c r="P29" s="34">
        <v>20000</v>
      </c>
      <c r="Q29" s="34">
        <f t="shared" si="3"/>
        <v>1.6137000000000004</v>
      </c>
      <c r="R29" s="33"/>
      <c r="S29" s="34">
        <v>18</v>
      </c>
      <c r="T29" s="34">
        <f t="shared" si="4"/>
        <v>1.2924000000000018</v>
      </c>
      <c r="U29" s="33"/>
      <c r="V29" s="34"/>
      <c r="W29" s="34"/>
      <c r="X29" s="33"/>
      <c r="Y29" s="34"/>
      <c r="Z29" s="34"/>
      <c r="AA29" s="33"/>
      <c r="AB29" s="14"/>
      <c r="AC29" s="15" t="s">
        <v>103</v>
      </c>
      <c r="AD29" s="15">
        <v>-37</v>
      </c>
      <c r="AE29" s="16">
        <v>-36</v>
      </c>
      <c r="AF29" s="15">
        <v>262</v>
      </c>
      <c r="AG29" s="15">
        <v>-12</v>
      </c>
      <c r="AH29" s="10">
        <f t="shared" si="1"/>
        <v>0</v>
      </c>
      <c r="AI29" s="10">
        <f t="shared" si="7"/>
        <v>0</v>
      </c>
      <c r="AJ29" s="14"/>
      <c r="AK29" s="14"/>
      <c r="AL29" s="10">
        <f t="shared" si="0"/>
        <v>0</v>
      </c>
      <c r="AM29" s="10">
        <v>25</v>
      </c>
      <c r="AN29" s="14"/>
      <c r="AO29" s="29"/>
      <c r="AP29" s="28" t="s">
        <v>774</v>
      </c>
      <c r="AQ29" s="28" t="s">
        <v>743</v>
      </c>
      <c r="AR29" s="28" t="s">
        <v>744</v>
      </c>
      <c r="AS29" s="28" t="s">
        <v>743</v>
      </c>
      <c r="AT29" s="28" t="s">
        <v>743</v>
      </c>
      <c r="AU29" s="29"/>
      <c r="AV29" s="48"/>
      <c r="AW29" s="52">
        <v>1400</v>
      </c>
      <c r="AX29" s="52">
        <v>220</v>
      </c>
      <c r="AY29" s="48"/>
      <c r="AZ29" s="48"/>
      <c r="BA29" s="48"/>
      <c r="BB29" s="48"/>
      <c r="BC29" s="48"/>
      <c r="BD29" s="48"/>
      <c r="BE29" s="48"/>
      <c r="BF29" s="48"/>
      <c r="BG29" s="48"/>
      <c r="BH29" s="47"/>
      <c r="BO29" s="38"/>
      <c r="BP29" s="39" t="s">
        <v>74</v>
      </c>
      <c r="BQ29" s="39" t="s">
        <v>773</v>
      </c>
      <c r="BR29" s="38"/>
    </row>
    <row r="30" spans="1:70" ht="27" customHeight="1" x14ac:dyDescent="0.25">
      <c r="A30" s="30"/>
      <c r="B30" s="10" t="s">
        <v>104</v>
      </c>
      <c r="C30" s="10">
        <v>1.02</v>
      </c>
      <c r="D30" s="29"/>
      <c r="E30" s="29"/>
      <c r="F30" s="22"/>
      <c r="G30" s="51" t="s">
        <v>772</v>
      </c>
      <c r="H30" s="50">
        <v>300</v>
      </c>
      <c r="I30" s="49">
        <v>52.220309999999998</v>
      </c>
      <c r="J30" s="22"/>
      <c r="K30" s="22"/>
      <c r="L30" s="33"/>
      <c r="M30" s="34">
        <v>21</v>
      </c>
      <c r="N30" s="34">
        <f t="shared" si="2"/>
        <v>1.0936000000000017</v>
      </c>
      <c r="O30" s="33"/>
      <c r="P30" s="34">
        <v>21000</v>
      </c>
      <c r="Q30" s="34">
        <f t="shared" si="3"/>
        <v>1.6498000000000004</v>
      </c>
      <c r="R30" s="33"/>
      <c r="S30" s="34">
        <v>19</v>
      </c>
      <c r="T30" s="34">
        <f t="shared" si="4"/>
        <v>1.3096000000000019</v>
      </c>
      <c r="U30" s="33"/>
      <c r="V30" s="34"/>
      <c r="W30" s="34"/>
      <c r="X30" s="33"/>
      <c r="Y30" s="34"/>
      <c r="Z30" s="34"/>
      <c r="AA30" s="33"/>
      <c r="AB30" s="14"/>
      <c r="AC30" s="15" t="s">
        <v>105</v>
      </c>
      <c r="AD30" s="15">
        <v>-34</v>
      </c>
      <c r="AE30" s="16">
        <v>-30</v>
      </c>
      <c r="AF30" s="15">
        <v>241</v>
      </c>
      <c r="AG30" s="15">
        <v>-11.4</v>
      </c>
      <c r="AH30" s="10">
        <f t="shared" si="1"/>
        <v>0</v>
      </c>
      <c r="AI30" s="10">
        <f t="shared" si="7"/>
        <v>0</v>
      </c>
      <c r="AJ30" s="14"/>
      <c r="AK30" s="14"/>
      <c r="AL30" s="10">
        <f t="shared" si="0"/>
        <v>0</v>
      </c>
      <c r="AM30" s="10">
        <v>26</v>
      </c>
      <c r="AN30" s="14"/>
      <c r="AO30" s="29"/>
      <c r="AP30" s="28" t="s">
        <v>771</v>
      </c>
      <c r="AQ30" s="28" t="s">
        <v>743</v>
      </c>
      <c r="AR30" s="28" t="s">
        <v>748</v>
      </c>
      <c r="AS30" s="28" t="s">
        <v>743</v>
      </c>
      <c r="AT30" s="28" t="s">
        <v>743</v>
      </c>
      <c r="AU30" s="29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7"/>
      <c r="BO30" s="38"/>
      <c r="BP30" s="39" t="s">
        <v>770</v>
      </c>
      <c r="BQ30" s="39" t="s">
        <v>769</v>
      </c>
      <c r="BR30" s="38"/>
    </row>
    <row r="31" spans="1:70" ht="60" customHeight="1" x14ac:dyDescent="0.25">
      <c r="A31" s="30"/>
      <c r="B31" s="10" t="s">
        <v>106</v>
      </c>
      <c r="C31" s="10">
        <v>1</v>
      </c>
      <c r="D31" s="29"/>
      <c r="E31" s="29"/>
      <c r="F31" s="22"/>
      <c r="G31" s="77" t="s">
        <v>768</v>
      </c>
      <c r="H31" s="77"/>
      <c r="I31" s="77"/>
      <c r="J31" s="22"/>
      <c r="K31" s="22"/>
      <c r="L31" s="33"/>
      <c r="M31" s="34">
        <v>22</v>
      </c>
      <c r="N31" s="34">
        <f t="shared" si="2"/>
        <v>1.0988000000000018</v>
      </c>
      <c r="O31" s="33"/>
      <c r="P31" s="34">
        <v>22000</v>
      </c>
      <c r="Q31" s="34">
        <f t="shared" si="3"/>
        <v>1.6859000000000004</v>
      </c>
      <c r="R31" s="33"/>
      <c r="S31" s="34">
        <v>20</v>
      </c>
      <c r="T31" s="34">
        <f t="shared" si="4"/>
        <v>1.326800000000002</v>
      </c>
      <c r="U31" s="33"/>
      <c r="V31" s="34"/>
      <c r="W31" s="34"/>
      <c r="X31" s="33"/>
      <c r="Y31" s="34"/>
      <c r="Z31" s="34"/>
      <c r="AA31" s="33"/>
      <c r="AB31" s="14"/>
      <c r="AC31" s="15" t="s">
        <v>107</v>
      </c>
      <c r="AD31" s="15">
        <v>-42</v>
      </c>
      <c r="AE31" s="16">
        <v>-35</v>
      </c>
      <c r="AF31" s="15">
        <v>255</v>
      </c>
      <c r="AG31" s="15">
        <v>-13.1</v>
      </c>
      <c r="AH31" s="10">
        <f t="shared" si="1"/>
        <v>0</v>
      </c>
      <c r="AI31" s="10">
        <f t="shared" si="7"/>
        <v>0</v>
      </c>
      <c r="AJ31" s="14"/>
      <c r="AK31" s="14"/>
      <c r="AL31" s="10">
        <f t="shared" si="0"/>
        <v>0</v>
      </c>
      <c r="AM31" s="10">
        <v>27</v>
      </c>
      <c r="AN31" s="14"/>
      <c r="AO31" s="29"/>
      <c r="AP31" s="28" t="s">
        <v>767</v>
      </c>
      <c r="AQ31" s="28" t="s">
        <v>743</v>
      </c>
      <c r="AR31" s="28" t="s">
        <v>748</v>
      </c>
      <c r="AS31" s="28" t="s">
        <v>743</v>
      </c>
      <c r="AT31" s="28" t="s">
        <v>743</v>
      </c>
      <c r="AU31" s="29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O31" s="38"/>
      <c r="BP31" s="39" t="s">
        <v>76</v>
      </c>
      <c r="BQ31" s="39" t="s">
        <v>695</v>
      </c>
      <c r="BR31" s="38"/>
    </row>
    <row r="32" spans="1:70" ht="60" customHeight="1" x14ac:dyDescent="0.25">
      <c r="A32" s="30"/>
      <c r="B32" s="10" t="s">
        <v>108</v>
      </c>
      <c r="C32" s="10">
        <v>0.84</v>
      </c>
      <c r="D32" s="29"/>
      <c r="E32" s="29"/>
      <c r="F32" s="22"/>
      <c r="G32" s="46" t="s">
        <v>766</v>
      </c>
      <c r="H32" s="46" t="s">
        <v>765</v>
      </c>
      <c r="I32" s="46" t="s">
        <v>764</v>
      </c>
      <c r="J32" s="22"/>
      <c r="K32" s="22"/>
      <c r="L32" s="33"/>
      <c r="M32" s="34">
        <v>23</v>
      </c>
      <c r="N32" s="34">
        <f t="shared" si="2"/>
        <v>1.1040000000000019</v>
      </c>
      <c r="O32" s="33"/>
      <c r="P32" s="34">
        <v>23000</v>
      </c>
      <c r="Q32" s="34">
        <f t="shared" si="3"/>
        <v>1.7220000000000004</v>
      </c>
      <c r="R32" s="33"/>
      <c r="S32" s="34">
        <v>21</v>
      </c>
      <c r="T32" s="34">
        <f t="shared" si="4"/>
        <v>1.3440000000000021</v>
      </c>
      <c r="U32" s="33"/>
      <c r="V32" s="34"/>
      <c r="W32" s="34"/>
      <c r="X32" s="33"/>
      <c r="Y32" s="34"/>
      <c r="Z32" s="34"/>
      <c r="AA32" s="33"/>
      <c r="AB32" s="14"/>
      <c r="AC32" s="15" t="s">
        <v>109</v>
      </c>
      <c r="AD32" s="15">
        <v>-41</v>
      </c>
      <c r="AE32" s="16">
        <v>-35</v>
      </c>
      <c r="AF32" s="15">
        <v>243</v>
      </c>
      <c r="AG32" s="15">
        <v>-13</v>
      </c>
      <c r="AH32" s="10">
        <f t="shared" si="1"/>
        <v>0</v>
      </c>
      <c r="AI32" s="10">
        <f t="shared" si="7"/>
        <v>0</v>
      </c>
      <c r="AJ32" s="14"/>
      <c r="AK32" s="14"/>
      <c r="AL32" s="10">
        <f t="shared" si="0"/>
        <v>0</v>
      </c>
      <c r="AM32" s="10">
        <v>28</v>
      </c>
      <c r="AN32" s="14"/>
      <c r="AO32" s="29"/>
      <c r="AP32" s="28" t="s">
        <v>763</v>
      </c>
      <c r="AQ32" s="28" t="s">
        <v>743</v>
      </c>
      <c r="AR32" s="28" t="s">
        <v>748</v>
      </c>
      <c r="AS32" s="28" t="s">
        <v>743</v>
      </c>
      <c r="AT32" s="28" t="s">
        <v>743</v>
      </c>
      <c r="AU32" s="29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O32" s="38"/>
      <c r="BP32" s="39" t="s">
        <v>223</v>
      </c>
      <c r="BQ32" s="39" t="s">
        <v>692</v>
      </c>
      <c r="BR32" s="38"/>
    </row>
    <row r="33" spans="1:70" ht="41.4" x14ac:dyDescent="0.25">
      <c r="A33" s="30"/>
      <c r="B33" s="10" t="s">
        <v>110</v>
      </c>
      <c r="C33" s="10">
        <v>1.1599999999999999</v>
      </c>
      <c r="D33" s="29"/>
      <c r="E33" s="29"/>
      <c r="F33" s="22"/>
      <c r="G33" s="10" t="s">
        <v>762</v>
      </c>
      <c r="H33" s="10" t="s">
        <v>762</v>
      </c>
      <c r="I33" s="10" t="s">
        <v>762</v>
      </c>
      <c r="J33" s="22"/>
      <c r="K33" s="22"/>
      <c r="L33" s="33"/>
      <c r="M33" s="34">
        <v>24</v>
      </c>
      <c r="N33" s="34">
        <f t="shared" si="2"/>
        <v>1.109200000000002</v>
      </c>
      <c r="O33" s="33"/>
      <c r="P33" s="34">
        <v>24000</v>
      </c>
      <c r="Q33" s="34">
        <f t="shared" si="3"/>
        <v>1.7581000000000004</v>
      </c>
      <c r="R33" s="33"/>
      <c r="S33" s="34">
        <v>22</v>
      </c>
      <c r="T33" s="34">
        <f t="shared" si="4"/>
        <v>1.3612000000000022</v>
      </c>
      <c r="U33" s="33"/>
      <c r="V33" s="34"/>
      <c r="W33" s="34"/>
      <c r="X33" s="33"/>
      <c r="Y33" s="34"/>
      <c r="Z33" s="34"/>
      <c r="AA33" s="33"/>
      <c r="AB33" s="14"/>
      <c r="AC33" s="15" t="s">
        <v>111</v>
      </c>
      <c r="AD33" s="15">
        <v>-35</v>
      </c>
      <c r="AE33" s="16">
        <v>-30</v>
      </c>
      <c r="AF33" s="15">
        <v>227</v>
      </c>
      <c r="AG33" s="15">
        <v>-10.6</v>
      </c>
      <c r="AH33" s="10">
        <f t="shared" si="1"/>
        <v>0</v>
      </c>
      <c r="AI33" s="10">
        <f t="shared" si="7"/>
        <v>0</v>
      </c>
      <c r="AJ33" s="14"/>
      <c r="AK33" s="14"/>
      <c r="AL33" s="10">
        <f t="shared" si="0"/>
        <v>0</v>
      </c>
      <c r="AM33" s="10">
        <v>29</v>
      </c>
      <c r="AN33" s="14"/>
      <c r="AO33" s="29"/>
      <c r="AP33" s="28" t="s">
        <v>761</v>
      </c>
      <c r="AQ33" s="28" t="s">
        <v>743</v>
      </c>
      <c r="AR33" s="28" t="s">
        <v>744</v>
      </c>
      <c r="AS33" s="28" t="s">
        <v>749</v>
      </c>
      <c r="AT33" s="28" t="s">
        <v>743</v>
      </c>
      <c r="AU33" s="29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O33" s="38"/>
      <c r="BP33" s="39" t="s">
        <v>760</v>
      </c>
      <c r="BQ33" s="39" t="s">
        <v>684</v>
      </c>
      <c r="BR33" s="38"/>
    </row>
    <row r="34" spans="1:70" ht="66" x14ac:dyDescent="0.25">
      <c r="A34" s="30"/>
      <c r="B34" s="10" t="s">
        <v>112</v>
      </c>
      <c r="C34" s="10">
        <v>0.92</v>
      </c>
      <c r="D34" s="29"/>
      <c r="E34" s="29"/>
      <c r="F34" s="22"/>
      <c r="G34" s="10">
        <v>0</v>
      </c>
      <c r="H34" s="10">
        <v>1800</v>
      </c>
      <c r="I34" s="10">
        <v>1800</v>
      </c>
      <c r="J34" s="22"/>
      <c r="K34" s="22"/>
      <c r="L34" s="33"/>
      <c r="M34" s="34">
        <v>25</v>
      </c>
      <c r="N34" s="34">
        <f t="shared" si="2"/>
        <v>1.1144000000000021</v>
      </c>
      <c r="O34" s="33"/>
      <c r="P34" s="34">
        <v>25000</v>
      </c>
      <c r="Q34" s="34">
        <f t="shared" si="3"/>
        <v>1.7942000000000005</v>
      </c>
      <c r="R34" s="33"/>
      <c r="S34" s="34">
        <v>23</v>
      </c>
      <c r="T34" s="34">
        <f t="shared" si="4"/>
        <v>1.3784000000000023</v>
      </c>
      <c r="U34" s="33"/>
      <c r="V34" s="34"/>
      <c r="W34" s="34"/>
      <c r="X34" s="33"/>
      <c r="Y34" s="34"/>
      <c r="Z34" s="34"/>
      <c r="AA34" s="33"/>
      <c r="AB34" s="14"/>
      <c r="AC34" s="15" t="s">
        <v>113</v>
      </c>
      <c r="AD34" s="15">
        <v>-37</v>
      </c>
      <c r="AE34" s="16">
        <v>-30</v>
      </c>
      <c r="AF34" s="15">
        <v>237</v>
      </c>
      <c r="AG34" s="15">
        <v>-11.3</v>
      </c>
      <c r="AH34" s="10">
        <f t="shared" si="1"/>
        <v>0</v>
      </c>
      <c r="AI34" s="10">
        <f t="shared" si="7"/>
        <v>0</v>
      </c>
      <c r="AJ34" s="14"/>
      <c r="AK34" s="14"/>
      <c r="AL34" s="10">
        <f t="shared" si="0"/>
        <v>0</v>
      </c>
      <c r="AM34" s="10">
        <v>30</v>
      </c>
      <c r="AN34" s="14"/>
      <c r="AO34" s="29"/>
      <c r="AP34" s="28" t="s">
        <v>759</v>
      </c>
      <c r="AQ34" s="28" t="s">
        <v>743</v>
      </c>
      <c r="AR34" s="28" t="s">
        <v>744</v>
      </c>
      <c r="AS34" s="28" t="s">
        <v>749</v>
      </c>
      <c r="AT34" s="28" t="s">
        <v>743</v>
      </c>
      <c r="AU34" s="29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O34" s="38"/>
      <c r="BP34" s="39" t="s">
        <v>110</v>
      </c>
      <c r="BQ34" s="39" t="s">
        <v>758</v>
      </c>
      <c r="BR34" s="38"/>
    </row>
    <row r="35" spans="1:70" ht="66" x14ac:dyDescent="0.25">
      <c r="A35" s="30"/>
      <c r="B35" s="10" t="s">
        <v>114</v>
      </c>
      <c r="C35" s="10">
        <v>0.91</v>
      </c>
      <c r="D35" s="29"/>
      <c r="E35" s="29"/>
      <c r="F35" s="22"/>
      <c r="G35" s="10">
        <v>1</v>
      </c>
      <c r="H35" s="10">
        <v>2</v>
      </c>
      <c r="I35" s="10">
        <v>2</v>
      </c>
      <c r="J35" s="22"/>
      <c r="K35" s="22"/>
      <c r="L35" s="33"/>
      <c r="M35" s="34">
        <v>26</v>
      </c>
      <c r="N35" s="34">
        <f t="shared" si="2"/>
        <v>1.1196000000000021</v>
      </c>
      <c r="O35" s="33"/>
      <c r="P35" s="34">
        <v>26000</v>
      </c>
      <c r="Q35" s="34">
        <f t="shared" si="3"/>
        <v>1.8303000000000005</v>
      </c>
      <c r="R35" s="33"/>
      <c r="S35" s="34">
        <v>24</v>
      </c>
      <c r="T35" s="34">
        <f t="shared" si="4"/>
        <v>1.3956000000000024</v>
      </c>
      <c r="U35" s="33"/>
      <c r="V35" s="34"/>
      <c r="W35" s="34"/>
      <c r="X35" s="33"/>
      <c r="Y35" s="34"/>
      <c r="Z35" s="34"/>
      <c r="AA35" s="33"/>
      <c r="AB35" s="14"/>
      <c r="AC35" s="15" t="s">
        <v>115</v>
      </c>
      <c r="AD35" s="15">
        <v>-39</v>
      </c>
      <c r="AE35" s="16">
        <v>-34</v>
      </c>
      <c r="AF35" s="15">
        <v>260</v>
      </c>
      <c r="AG35" s="15">
        <v>-12.4</v>
      </c>
      <c r="AH35" s="10">
        <f t="shared" si="1"/>
        <v>0</v>
      </c>
      <c r="AI35" s="10">
        <f t="shared" si="7"/>
        <v>0</v>
      </c>
      <c r="AJ35" s="14"/>
      <c r="AK35" s="14"/>
      <c r="AL35" s="10">
        <f t="shared" si="0"/>
        <v>0</v>
      </c>
      <c r="AM35" s="10">
        <v>31</v>
      </c>
      <c r="AN35" s="14"/>
      <c r="AO35" s="29"/>
      <c r="AP35" s="28" t="s">
        <v>757</v>
      </c>
      <c r="AQ35" s="28" t="s">
        <v>743</v>
      </c>
      <c r="AR35" s="28" t="s">
        <v>744</v>
      </c>
      <c r="AS35" s="28" t="s">
        <v>749</v>
      </c>
      <c r="AT35" s="28" t="s">
        <v>743</v>
      </c>
      <c r="AU35" s="29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O35" s="38"/>
      <c r="BP35" s="39" t="s">
        <v>116</v>
      </c>
      <c r="BQ35" s="39" t="s">
        <v>756</v>
      </c>
      <c r="BR35" s="38"/>
    </row>
    <row r="36" spans="1:70" ht="27.6" x14ac:dyDescent="0.25">
      <c r="A36" s="30"/>
      <c r="B36" s="10" t="s">
        <v>116</v>
      </c>
      <c r="C36" s="10">
        <v>1.47</v>
      </c>
      <c r="D36" s="29"/>
      <c r="E36" s="29"/>
      <c r="F36" s="22"/>
      <c r="G36" s="10"/>
      <c r="H36" s="10" t="s">
        <v>755</v>
      </c>
      <c r="I36" s="10" t="s">
        <v>754</v>
      </c>
      <c r="J36" s="22"/>
      <c r="K36" s="22"/>
      <c r="L36" s="33"/>
      <c r="M36" s="34">
        <v>27</v>
      </c>
      <c r="N36" s="34">
        <f t="shared" si="2"/>
        <v>1.1248000000000022</v>
      </c>
      <c r="O36" s="33"/>
      <c r="P36" s="34">
        <v>27000</v>
      </c>
      <c r="Q36" s="34">
        <f t="shared" si="3"/>
        <v>1.8664000000000005</v>
      </c>
      <c r="R36" s="33"/>
      <c r="S36" s="34">
        <v>25</v>
      </c>
      <c r="T36" s="34">
        <f t="shared" si="4"/>
        <v>1.4128000000000025</v>
      </c>
      <c r="U36" s="33"/>
      <c r="V36" s="34"/>
      <c r="W36" s="34"/>
      <c r="X36" s="33"/>
      <c r="Y36" s="34"/>
      <c r="Z36" s="34"/>
      <c r="AA36" s="33"/>
      <c r="AB36" s="14"/>
      <c r="AC36" s="15" t="s">
        <v>117</v>
      </c>
      <c r="AD36" s="15">
        <v>-40</v>
      </c>
      <c r="AE36" s="16">
        <v>-33</v>
      </c>
      <c r="AF36" s="15">
        <v>265</v>
      </c>
      <c r="AG36" s="15">
        <v>-13.1</v>
      </c>
      <c r="AH36" s="10">
        <f t="shared" si="1"/>
        <v>0</v>
      </c>
      <c r="AI36" s="10">
        <f t="shared" si="7"/>
        <v>0</v>
      </c>
      <c r="AJ36" s="14"/>
      <c r="AK36" s="14"/>
      <c r="AL36" s="10">
        <f t="shared" si="0"/>
        <v>0</v>
      </c>
      <c r="AM36" s="10">
        <v>32</v>
      </c>
      <c r="AN36" s="14"/>
      <c r="AO36" s="29"/>
      <c r="AP36" s="28" t="s">
        <v>753</v>
      </c>
      <c r="AQ36" s="28" t="s">
        <v>743</v>
      </c>
      <c r="AR36" s="28" t="s">
        <v>744</v>
      </c>
      <c r="AS36" s="28" t="s">
        <v>749</v>
      </c>
      <c r="AT36" s="28" t="s">
        <v>743</v>
      </c>
      <c r="AU36" s="29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O36" s="38"/>
      <c r="BP36" s="39" t="s">
        <v>167</v>
      </c>
      <c r="BQ36" s="39" t="s">
        <v>752</v>
      </c>
      <c r="BR36" s="38"/>
    </row>
    <row r="37" spans="1:70" ht="39.6" x14ac:dyDescent="0.25">
      <c r="A37" s="30"/>
      <c r="B37" s="10" t="s">
        <v>118</v>
      </c>
      <c r="C37" s="10">
        <v>0.97</v>
      </c>
      <c r="D37" s="29"/>
      <c r="E37" s="29"/>
      <c r="F37" s="22"/>
      <c r="G37" s="10"/>
      <c r="H37" s="10">
        <v>40</v>
      </c>
      <c r="I37" s="10">
        <v>1.55</v>
      </c>
      <c r="J37" s="22"/>
      <c r="K37" s="22"/>
      <c r="L37" s="33"/>
      <c r="M37" s="34">
        <v>28</v>
      </c>
      <c r="N37" s="34">
        <f t="shared" si="2"/>
        <v>1.1300000000000023</v>
      </c>
      <c r="O37" s="33"/>
      <c r="P37" s="34">
        <v>28000</v>
      </c>
      <c r="Q37" s="34">
        <f t="shared" si="3"/>
        <v>1.9025000000000005</v>
      </c>
      <c r="R37" s="33"/>
      <c r="S37" s="34">
        <v>26</v>
      </c>
      <c r="T37" s="34">
        <f t="shared" si="4"/>
        <v>1.4300000000000026</v>
      </c>
      <c r="U37" s="33"/>
      <c r="V37" s="34"/>
      <c r="W37" s="34"/>
      <c r="X37" s="33"/>
      <c r="Y37" s="34"/>
      <c r="Z37" s="34"/>
      <c r="AA37" s="33"/>
      <c r="AB37" s="14"/>
      <c r="AC37" s="15" t="s">
        <v>119</v>
      </c>
      <c r="AD37" s="15">
        <v>-43</v>
      </c>
      <c r="AE37" s="16">
        <v>-35</v>
      </c>
      <c r="AF37" s="15">
        <v>266</v>
      </c>
      <c r="AG37" s="15">
        <v>-13.7</v>
      </c>
      <c r="AH37" s="10">
        <f t="shared" si="1"/>
        <v>0</v>
      </c>
      <c r="AI37" s="10">
        <f t="shared" si="7"/>
        <v>0</v>
      </c>
      <c r="AJ37" s="14"/>
      <c r="AK37" s="14"/>
      <c r="AL37" s="10">
        <f t="shared" si="0"/>
        <v>0</v>
      </c>
      <c r="AM37" s="10">
        <v>33</v>
      </c>
      <c r="AN37" s="14"/>
      <c r="AO37" s="29"/>
      <c r="AP37" s="28" t="s">
        <v>751</v>
      </c>
      <c r="AQ37" s="28" t="s">
        <v>749</v>
      </c>
      <c r="AR37" s="28" t="s">
        <v>748</v>
      </c>
      <c r="AS37" s="28" t="s">
        <v>743</v>
      </c>
      <c r="AT37" s="28" t="s">
        <v>743</v>
      </c>
      <c r="AU37" s="29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O37" s="38"/>
      <c r="BP37" s="39" t="s">
        <v>112</v>
      </c>
      <c r="BQ37" s="39" t="s">
        <v>684</v>
      </c>
      <c r="BR37" s="38"/>
    </row>
    <row r="38" spans="1:70" ht="39.6" customHeight="1" x14ac:dyDescent="0.25">
      <c r="A38" s="30"/>
      <c r="B38" s="37" t="s">
        <v>120</v>
      </c>
      <c r="C38" s="10"/>
      <c r="D38" s="29"/>
      <c r="E38" s="29"/>
      <c r="F38" s="22"/>
      <c r="G38" s="10"/>
      <c r="H38" s="10">
        <v>57</v>
      </c>
      <c r="I38" s="10">
        <v>1.75</v>
      </c>
      <c r="J38" s="22"/>
      <c r="K38" s="22"/>
      <c r="L38" s="33"/>
      <c r="M38" s="34">
        <v>29</v>
      </c>
      <c r="N38" s="34">
        <f t="shared" si="2"/>
        <v>1.1352000000000024</v>
      </c>
      <c r="O38" s="33"/>
      <c r="P38" s="34">
        <v>29000</v>
      </c>
      <c r="Q38" s="34">
        <f t="shared" si="3"/>
        <v>1.9386000000000005</v>
      </c>
      <c r="R38" s="33"/>
      <c r="S38" s="34">
        <v>27</v>
      </c>
      <c r="T38" s="34">
        <f t="shared" si="4"/>
        <v>1.4472000000000027</v>
      </c>
      <c r="U38" s="33"/>
      <c r="V38" s="34"/>
      <c r="W38" s="34"/>
      <c r="X38" s="33"/>
      <c r="Y38" s="34"/>
      <c r="Z38" s="34"/>
      <c r="AA38" s="33"/>
      <c r="AB38" s="14"/>
      <c r="AC38" s="15" t="s">
        <v>121</v>
      </c>
      <c r="AD38" s="15">
        <v>-40</v>
      </c>
      <c r="AE38" s="16">
        <v>-34</v>
      </c>
      <c r="AF38" s="15">
        <v>244</v>
      </c>
      <c r="AG38" s="15">
        <v>-11.7</v>
      </c>
      <c r="AH38" s="10">
        <f t="shared" si="1"/>
        <v>0</v>
      </c>
      <c r="AI38" s="10">
        <f t="shared" si="7"/>
        <v>0</v>
      </c>
      <c r="AJ38" s="14"/>
      <c r="AK38" s="14"/>
      <c r="AL38" s="10">
        <f t="shared" si="0"/>
        <v>0</v>
      </c>
      <c r="AM38" s="10">
        <v>34</v>
      </c>
      <c r="AN38" s="14"/>
      <c r="AO38" s="29"/>
      <c r="AP38" s="28" t="s">
        <v>750</v>
      </c>
      <c r="AQ38" s="28" t="s">
        <v>749</v>
      </c>
      <c r="AR38" s="28" t="s">
        <v>748</v>
      </c>
      <c r="AS38" s="28" t="s">
        <v>743</v>
      </c>
      <c r="AT38" s="28" t="s">
        <v>743</v>
      </c>
      <c r="AU38" s="29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O38" s="38"/>
      <c r="BP38" s="39" t="s">
        <v>201</v>
      </c>
      <c r="BQ38" s="39" t="s">
        <v>746</v>
      </c>
      <c r="BR38" s="38"/>
    </row>
    <row r="39" spans="1:70" ht="26.4" x14ac:dyDescent="0.25">
      <c r="A39" s="30"/>
      <c r="B39" s="10" t="s">
        <v>122</v>
      </c>
      <c r="C39" s="10">
        <v>0.97</v>
      </c>
      <c r="D39" s="29"/>
      <c r="E39" s="29"/>
      <c r="F39" s="22"/>
      <c r="G39" s="10"/>
      <c r="H39" s="10">
        <v>76</v>
      </c>
      <c r="I39" s="10">
        <v>1.95</v>
      </c>
      <c r="J39" s="22"/>
      <c r="K39" s="22"/>
      <c r="L39" s="33"/>
      <c r="M39" s="34">
        <v>30</v>
      </c>
      <c r="N39" s="34">
        <f t="shared" si="2"/>
        <v>1.1404000000000025</v>
      </c>
      <c r="O39" s="33"/>
      <c r="P39" s="34">
        <v>30000</v>
      </c>
      <c r="Q39" s="34">
        <f t="shared" si="3"/>
        <v>1.9747000000000006</v>
      </c>
      <c r="R39" s="33"/>
      <c r="S39" s="34">
        <v>28</v>
      </c>
      <c r="T39" s="34">
        <f t="shared" si="4"/>
        <v>1.4644000000000028</v>
      </c>
      <c r="U39" s="33"/>
      <c r="V39" s="34"/>
      <c r="W39" s="34"/>
      <c r="X39" s="33"/>
      <c r="Y39" s="34"/>
      <c r="Z39" s="34"/>
      <c r="AA39" s="33"/>
      <c r="AB39" s="14"/>
      <c r="AC39" s="15" t="s">
        <v>123</v>
      </c>
      <c r="AD39" s="15">
        <v>-37</v>
      </c>
      <c r="AE39" s="16">
        <v>-30</v>
      </c>
      <c r="AF39" s="15">
        <v>243</v>
      </c>
      <c r="AG39" s="15">
        <v>-11.1</v>
      </c>
      <c r="AH39" s="10">
        <f t="shared" si="1"/>
        <v>0</v>
      </c>
      <c r="AI39" s="10">
        <f t="shared" si="7"/>
        <v>0</v>
      </c>
      <c r="AJ39" s="14"/>
      <c r="AK39" s="14"/>
      <c r="AL39" s="10">
        <f t="shared" si="0"/>
        <v>0</v>
      </c>
      <c r="AM39" s="10">
        <v>35</v>
      </c>
      <c r="AN39" s="14"/>
      <c r="AO39" s="29"/>
      <c r="AP39" s="28" t="s">
        <v>747</v>
      </c>
      <c r="AQ39" s="28" t="s">
        <v>743</v>
      </c>
      <c r="AR39" s="28" t="s">
        <v>744</v>
      </c>
      <c r="AS39" s="28" t="s">
        <v>743</v>
      </c>
      <c r="AT39" s="28" t="s">
        <v>743</v>
      </c>
      <c r="AU39" s="29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O39" s="38"/>
      <c r="BP39" s="39" t="s">
        <v>203</v>
      </c>
      <c r="BQ39" s="39" t="s">
        <v>746</v>
      </c>
      <c r="BR39" s="38"/>
    </row>
    <row r="40" spans="1:70" ht="31.5" customHeight="1" x14ac:dyDescent="0.25">
      <c r="A40" s="30"/>
      <c r="B40" s="10" t="s">
        <v>124</v>
      </c>
      <c r="C40" s="10">
        <v>0.88</v>
      </c>
      <c r="D40" s="29"/>
      <c r="E40" s="29"/>
      <c r="F40" s="22"/>
      <c r="G40" s="10"/>
      <c r="H40" s="10">
        <v>89</v>
      </c>
      <c r="I40" s="10">
        <v>2.1</v>
      </c>
      <c r="J40" s="22"/>
      <c r="K40" s="22"/>
      <c r="L40" s="33"/>
      <c r="M40" s="34">
        <v>31</v>
      </c>
      <c r="N40" s="34">
        <f t="shared" si="2"/>
        <v>1.1456000000000026</v>
      </c>
      <c r="O40" s="33"/>
      <c r="P40" s="34">
        <v>31000</v>
      </c>
      <c r="Q40" s="34">
        <f t="shared" si="3"/>
        <v>2.0108000000000006</v>
      </c>
      <c r="R40" s="33"/>
      <c r="S40" s="34">
        <v>29</v>
      </c>
      <c r="T40" s="34">
        <f t="shared" si="4"/>
        <v>1.4816000000000029</v>
      </c>
      <c r="U40" s="33"/>
      <c r="V40" s="34"/>
      <c r="W40" s="34"/>
      <c r="X40" s="33"/>
      <c r="Y40" s="34"/>
      <c r="Z40" s="34"/>
      <c r="AA40" s="33"/>
      <c r="AB40" s="14"/>
      <c r="AC40" s="15" t="s">
        <v>125</v>
      </c>
      <c r="AD40" s="15">
        <v>-42</v>
      </c>
      <c r="AE40" s="16">
        <v>-35</v>
      </c>
      <c r="AF40" s="15">
        <v>263</v>
      </c>
      <c r="AG40" s="15">
        <v>-13</v>
      </c>
      <c r="AH40" s="10">
        <f t="shared" si="1"/>
        <v>0</v>
      </c>
      <c r="AI40" s="10">
        <f t="shared" si="7"/>
        <v>0</v>
      </c>
      <c r="AJ40" s="14"/>
      <c r="AK40" s="14"/>
      <c r="AL40" s="10">
        <f t="shared" si="0"/>
        <v>0</v>
      </c>
      <c r="AM40" s="10">
        <v>36</v>
      </c>
      <c r="AN40" s="14"/>
      <c r="AO40" s="29"/>
      <c r="AP40" s="28" t="s">
        <v>745</v>
      </c>
      <c r="AQ40" s="28" t="s">
        <v>743</v>
      </c>
      <c r="AR40" s="28" t="s">
        <v>744</v>
      </c>
      <c r="AS40" s="28" t="s">
        <v>743</v>
      </c>
      <c r="AT40" s="28" t="s">
        <v>743</v>
      </c>
      <c r="AU40" s="29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O40" s="38"/>
      <c r="BP40" s="39" t="s">
        <v>171</v>
      </c>
      <c r="BQ40" s="39" t="s">
        <v>718</v>
      </c>
      <c r="BR40" s="38"/>
    </row>
    <row r="41" spans="1:70" ht="15.6" customHeight="1" x14ac:dyDescent="0.25">
      <c r="A41" s="30"/>
      <c r="B41" s="10" t="s">
        <v>126</v>
      </c>
      <c r="C41" s="10">
        <v>1.1399999999999999</v>
      </c>
      <c r="D41" s="29"/>
      <c r="E41" s="29"/>
      <c r="F41" s="22"/>
      <c r="G41" s="10"/>
      <c r="H41" s="10">
        <v>108</v>
      </c>
      <c r="I41" s="10">
        <v>2.35</v>
      </c>
      <c r="J41" s="22"/>
      <c r="K41" s="22"/>
      <c r="L41" s="33"/>
      <c r="M41" s="34">
        <v>32</v>
      </c>
      <c r="N41" s="34">
        <f t="shared" si="2"/>
        <v>1.1508000000000027</v>
      </c>
      <c r="O41" s="33"/>
      <c r="P41" s="34">
        <v>32000</v>
      </c>
      <c r="Q41" s="34">
        <f t="shared" si="3"/>
        <v>2.0469000000000004</v>
      </c>
      <c r="R41" s="33"/>
      <c r="S41" s="34">
        <v>30</v>
      </c>
      <c r="T41" s="34">
        <v>1.5</v>
      </c>
      <c r="U41" s="33"/>
      <c r="V41" s="34"/>
      <c r="W41" s="34"/>
      <c r="X41" s="33"/>
      <c r="Y41" s="34"/>
      <c r="Z41" s="34"/>
      <c r="AA41" s="33"/>
      <c r="AB41" s="14"/>
      <c r="AC41" s="19" t="s">
        <v>102</v>
      </c>
      <c r="AD41" s="18"/>
      <c r="AE41" s="18"/>
      <c r="AF41" s="18"/>
      <c r="AG41" s="17"/>
      <c r="AH41" s="10">
        <f t="shared" si="1"/>
        <v>0</v>
      </c>
      <c r="AI41" s="10"/>
      <c r="AJ41" s="14"/>
      <c r="AK41" s="14"/>
      <c r="AL41" s="10">
        <f t="shared" si="0"/>
        <v>0</v>
      </c>
      <c r="AM41" s="10">
        <v>37</v>
      </c>
      <c r="AN41" s="14"/>
      <c r="AO41" s="29"/>
      <c r="AP41" s="29"/>
      <c r="AQ41" s="29"/>
      <c r="AR41" s="29"/>
      <c r="AS41" s="29"/>
      <c r="AT41" s="29"/>
      <c r="AU41" s="29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O41" s="38"/>
      <c r="BP41" s="39" t="s">
        <v>80</v>
      </c>
      <c r="BQ41" s="39" t="s">
        <v>695</v>
      </c>
      <c r="BR41" s="38"/>
    </row>
    <row r="42" spans="1:70" ht="15.6" x14ac:dyDescent="0.25">
      <c r="A42" s="30"/>
      <c r="B42" s="10" t="s">
        <v>127</v>
      </c>
      <c r="C42" s="10">
        <v>0.95</v>
      </c>
      <c r="D42" s="29"/>
      <c r="E42" s="29"/>
      <c r="F42" s="22"/>
      <c r="G42" s="10"/>
      <c r="H42" s="10">
        <v>159</v>
      </c>
      <c r="I42" s="10">
        <v>2.9</v>
      </c>
      <c r="J42" s="22"/>
      <c r="K42" s="22"/>
      <c r="L42" s="33"/>
      <c r="M42" s="34">
        <v>33</v>
      </c>
      <c r="N42" s="34">
        <f t="shared" si="2"/>
        <v>1.1560000000000028</v>
      </c>
      <c r="O42" s="33"/>
      <c r="P42" s="34">
        <v>33000</v>
      </c>
      <c r="Q42" s="34">
        <f t="shared" si="3"/>
        <v>2.0830000000000002</v>
      </c>
      <c r="R42" s="33"/>
      <c r="S42" s="34" t="s">
        <v>742</v>
      </c>
      <c r="T42" s="34"/>
      <c r="U42" s="33"/>
      <c r="V42" s="34"/>
      <c r="W42" s="34"/>
      <c r="X42" s="33"/>
      <c r="Y42" s="34"/>
      <c r="Z42" s="34"/>
      <c r="AA42" s="33"/>
      <c r="AB42" s="14"/>
      <c r="AC42" s="15" t="s">
        <v>128</v>
      </c>
      <c r="AD42" s="15">
        <v>-34</v>
      </c>
      <c r="AE42" s="16">
        <v>-20</v>
      </c>
      <c r="AF42" s="15">
        <v>270</v>
      </c>
      <c r="AG42" s="15">
        <v>-3.4</v>
      </c>
      <c r="AH42" s="10">
        <f t="shared" si="1"/>
        <v>0</v>
      </c>
      <c r="AI42" s="10">
        <f>AH41</f>
        <v>0</v>
      </c>
      <c r="AJ42" s="14"/>
      <c r="AK42" s="14"/>
      <c r="AL42" s="10">
        <f t="shared" si="0"/>
        <v>0</v>
      </c>
      <c r="AM42" s="10">
        <v>38</v>
      </c>
      <c r="AN42" s="14"/>
      <c r="AO42" s="29"/>
      <c r="AP42" s="29"/>
      <c r="AQ42" s="29"/>
      <c r="AR42" s="29"/>
      <c r="AS42" s="29"/>
      <c r="AT42" s="29"/>
      <c r="AU42" s="29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O42" s="38"/>
      <c r="BP42" s="39" t="s">
        <v>173</v>
      </c>
      <c r="BQ42" s="39" t="s">
        <v>695</v>
      </c>
      <c r="BR42" s="38"/>
    </row>
    <row r="43" spans="1:70" ht="27.6" x14ac:dyDescent="0.25">
      <c r="A43" s="30"/>
      <c r="B43" s="10" t="s">
        <v>129</v>
      </c>
      <c r="C43" s="10">
        <v>0.95</v>
      </c>
      <c r="D43" s="29"/>
      <c r="E43" s="29"/>
      <c r="F43" s="22"/>
      <c r="G43" s="10"/>
      <c r="H43" s="10">
        <v>219</v>
      </c>
      <c r="I43" s="10">
        <v>3.2</v>
      </c>
      <c r="J43" s="22"/>
      <c r="K43" s="22"/>
      <c r="L43" s="33"/>
      <c r="M43" s="34">
        <v>34</v>
      </c>
      <c r="N43" s="34">
        <f t="shared" si="2"/>
        <v>1.1612000000000029</v>
      </c>
      <c r="O43" s="33"/>
      <c r="P43" s="34">
        <v>34000</v>
      </c>
      <c r="Q43" s="34">
        <f t="shared" si="3"/>
        <v>2.1191</v>
      </c>
      <c r="R43" s="33"/>
      <c r="S43" s="34"/>
      <c r="T43" s="34"/>
      <c r="U43" s="33"/>
      <c r="V43" s="34"/>
      <c r="W43" s="34"/>
      <c r="X43" s="33"/>
      <c r="Y43" s="34"/>
      <c r="Z43" s="34"/>
      <c r="AA43" s="33"/>
      <c r="AB43" s="14"/>
      <c r="AC43" s="15" t="s">
        <v>130</v>
      </c>
      <c r="AD43" s="15">
        <v>-32</v>
      </c>
      <c r="AE43" s="16">
        <v>-20</v>
      </c>
      <c r="AF43" s="15">
        <v>265</v>
      </c>
      <c r="AG43" s="15">
        <v>-3.8</v>
      </c>
      <c r="AH43" s="10">
        <f t="shared" si="1"/>
        <v>0</v>
      </c>
      <c r="AI43" s="10">
        <f t="shared" ref="AI43:AI49" si="8">AI42+$AH$41</f>
        <v>0</v>
      </c>
      <c r="AJ43" s="14"/>
      <c r="AK43" s="14"/>
      <c r="AL43" s="10">
        <f t="shared" si="0"/>
        <v>0</v>
      </c>
      <c r="AM43" s="10">
        <v>39</v>
      </c>
      <c r="AN43" s="14"/>
      <c r="AO43" s="13"/>
      <c r="AP43" s="13"/>
      <c r="AQ43" s="13"/>
      <c r="AR43" s="13"/>
      <c r="AS43" s="13"/>
      <c r="AT43" s="13"/>
      <c r="AU43" s="13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O43" s="38"/>
      <c r="BP43" s="39" t="s">
        <v>163</v>
      </c>
      <c r="BQ43" s="39" t="s">
        <v>741</v>
      </c>
      <c r="BR43" s="38"/>
    </row>
    <row r="44" spans="1:70" ht="27.6" x14ac:dyDescent="0.25">
      <c r="A44" s="30"/>
      <c r="B44" s="10" t="s">
        <v>131</v>
      </c>
      <c r="C44" s="10">
        <v>0.92</v>
      </c>
      <c r="D44" s="29"/>
      <c r="E44" s="29"/>
      <c r="F44" s="22"/>
      <c r="G44" s="10"/>
      <c r="H44" s="10">
        <v>273</v>
      </c>
      <c r="I44" s="10">
        <v>3.5</v>
      </c>
      <c r="J44" s="22"/>
      <c r="K44" s="22"/>
      <c r="L44" s="33"/>
      <c r="M44" s="34">
        <v>35</v>
      </c>
      <c r="N44" s="34">
        <f t="shared" si="2"/>
        <v>1.166400000000003</v>
      </c>
      <c r="O44" s="33"/>
      <c r="P44" s="34">
        <v>35000</v>
      </c>
      <c r="Q44" s="34">
        <f t="shared" si="3"/>
        <v>2.1551999999999998</v>
      </c>
      <c r="R44" s="33"/>
      <c r="S44" s="33"/>
      <c r="T44" s="33"/>
      <c r="U44" s="33"/>
      <c r="V44" s="34"/>
      <c r="W44" s="34"/>
      <c r="X44" s="33"/>
      <c r="Y44" s="34"/>
      <c r="Z44" s="34"/>
      <c r="AA44" s="33"/>
      <c r="AB44" s="14"/>
      <c r="AC44" s="15" t="s">
        <v>132</v>
      </c>
      <c r="AD44" s="15">
        <v>-29</v>
      </c>
      <c r="AE44" s="16">
        <v>-18</v>
      </c>
      <c r="AF44" s="15">
        <v>255</v>
      </c>
      <c r="AG44" s="15">
        <v>-3.2</v>
      </c>
      <c r="AH44" s="10">
        <f t="shared" si="1"/>
        <v>0</v>
      </c>
      <c r="AI44" s="10">
        <f t="shared" si="8"/>
        <v>0</v>
      </c>
      <c r="AJ44" s="14"/>
      <c r="AK44" s="14"/>
      <c r="AL44" s="10">
        <f t="shared" si="0"/>
        <v>0</v>
      </c>
      <c r="AM44" s="10">
        <v>40</v>
      </c>
      <c r="AN44" s="14"/>
      <c r="AO44" s="13"/>
      <c r="AP44" s="13"/>
      <c r="AQ44" s="13"/>
      <c r="AR44" s="13"/>
      <c r="AS44" s="13"/>
      <c r="AT44" s="13"/>
      <c r="AU44" s="13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O44" s="38"/>
      <c r="BP44" s="39" t="s">
        <v>218</v>
      </c>
      <c r="BQ44" s="39" t="s">
        <v>740</v>
      </c>
      <c r="BR44" s="38"/>
    </row>
    <row r="45" spans="1:70" ht="27.6" x14ac:dyDescent="0.25">
      <c r="A45" s="30"/>
      <c r="B45" s="10" t="s">
        <v>133</v>
      </c>
      <c r="C45" s="10">
        <v>0.97</v>
      </c>
      <c r="D45" s="29"/>
      <c r="E45" s="29"/>
      <c r="F45" s="22"/>
      <c r="G45" s="10"/>
      <c r="H45" s="10">
        <v>325</v>
      </c>
      <c r="I45" s="10">
        <v>3.8</v>
      </c>
      <c r="J45" s="22"/>
      <c r="K45" s="22"/>
      <c r="L45" s="33"/>
      <c r="M45" s="34">
        <v>36</v>
      </c>
      <c r="N45" s="34">
        <f t="shared" ref="N45:N76" si="9">N44+0.0052</f>
        <v>1.1716000000000031</v>
      </c>
      <c r="O45" s="33"/>
      <c r="P45" s="34">
        <v>36000</v>
      </c>
      <c r="Q45" s="34">
        <f t="shared" ref="Q45:Q76" si="10">0.0361+Q44</f>
        <v>2.1912999999999996</v>
      </c>
      <c r="R45" s="33"/>
      <c r="S45" s="33"/>
      <c r="T45" s="33"/>
      <c r="U45" s="33"/>
      <c r="V45" s="34"/>
      <c r="W45" s="34"/>
      <c r="X45" s="33"/>
      <c r="Y45" s="34"/>
      <c r="Z45" s="34"/>
      <c r="AA45" s="33"/>
      <c r="AB45" s="14"/>
      <c r="AC45" s="15" t="s">
        <v>134</v>
      </c>
      <c r="AD45" s="15">
        <v>-41</v>
      </c>
      <c r="AE45" s="16">
        <v>-24</v>
      </c>
      <c r="AF45" s="15">
        <v>280</v>
      </c>
      <c r="AG45" s="15">
        <v>-5.0999999999999996</v>
      </c>
      <c r="AH45" s="10">
        <f t="shared" si="1"/>
        <v>0</v>
      </c>
      <c r="AI45" s="10">
        <f t="shared" si="8"/>
        <v>0</v>
      </c>
      <c r="AJ45" s="14"/>
      <c r="AK45" s="14"/>
      <c r="AL45" s="10">
        <f t="shared" si="0"/>
        <v>0</v>
      </c>
      <c r="AM45" s="10">
        <v>41</v>
      </c>
      <c r="AN45" s="14"/>
      <c r="AO45" s="13"/>
      <c r="AP45" s="13"/>
      <c r="AQ45" s="13"/>
      <c r="AR45" s="13"/>
      <c r="AS45" s="13"/>
      <c r="AT45" s="13"/>
      <c r="AU45" s="13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O45" s="38"/>
      <c r="BP45" s="39" t="s">
        <v>114</v>
      </c>
      <c r="BQ45" s="39" t="s">
        <v>684</v>
      </c>
      <c r="BR45" s="38"/>
    </row>
    <row r="46" spans="1:70" ht="27.6" x14ac:dyDescent="0.25">
      <c r="A46" s="30"/>
      <c r="B46" s="10" t="s">
        <v>135</v>
      </c>
      <c r="C46" s="10">
        <v>1.1100000000000001</v>
      </c>
      <c r="D46" s="29"/>
      <c r="E46" s="29"/>
      <c r="F46" s="22"/>
      <c r="G46" s="10"/>
      <c r="H46" s="10">
        <v>377</v>
      </c>
      <c r="I46" s="10">
        <v>4.4000000000000004</v>
      </c>
      <c r="J46" s="22"/>
      <c r="K46" s="22"/>
      <c r="L46" s="33"/>
      <c r="M46" s="34">
        <v>37</v>
      </c>
      <c r="N46" s="34">
        <f t="shared" si="9"/>
        <v>1.1768000000000032</v>
      </c>
      <c r="O46" s="33"/>
      <c r="P46" s="34">
        <v>37000</v>
      </c>
      <c r="Q46" s="34">
        <f t="shared" si="10"/>
        <v>2.2273999999999994</v>
      </c>
      <c r="R46" s="33"/>
      <c r="S46" s="33"/>
      <c r="T46" s="33"/>
      <c r="U46" s="33"/>
      <c r="V46" s="34"/>
      <c r="W46" s="34"/>
      <c r="X46" s="33"/>
      <c r="Y46" s="34"/>
      <c r="Z46" s="34"/>
      <c r="AA46" s="33"/>
      <c r="AB46" s="14"/>
      <c r="AC46" s="15" t="s">
        <v>136</v>
      </c>
      <c r="AD46" s="15">
        <v>-35</v>
      </c>
      <c r="AE46" s="16">
        <v>-20</v>
      </c>
      <c r="AF46" s="15">
        <v>255</v>
      </c>
      <c r="AG46" s="15">
        <v>-3.9</v>
      </c>
      <c r="AH46" s="10">
        <f t="shared" si="1"/>
        <v>0</v>
      </c>
      <c r="AI46" s="10">
        <f t="shared" si="8"/>
        <v>0</v>
      </c>
      <c r="AJ46" s="14"/>
      <c r="AK46" s="14"/>
      <c r="AL46" s="10">
        <f t="shared" si="0"/>
        <v>0</v>
      </c>
      <c r="AM46" s="10">
        <v>42</v>
      </c>
      <c r="AN46" s="14"/>
      <c r="AO46" s="13"/>
      <c r="AP46" s="13"/>
      <c r="AQ46" s="13"/>
      <c r="AR46" s="13"/>
      <c r="AS46" s="13"/>
      <c r="AT46" s="13"/>
      <c r="AU46" s="13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O46" s="38"/>
      <c r="BP46" s="39" t="s">
        <v>57</v>
      </c>
      <c r="BQ46" s="39" t="s">
        <v>739</v>
      </c>
      <c r="BR46" s="38"/>
    </row>
    <row r="47" spans="1:70" ht="27.6" x14ac:dyDescent="0.25">
      <c r="A47" s="30"/>
      <c r="B47" s="37" t="s">
        <v>137</v>
      </c>
      <c r="C47" s="10"/>
      <c r="D47" s="29"/>
      <c r="E47" s="29"/>
      <c r="F47" s="22"/>
      <c r="G47" s="10"/>
      <c r="H47" s="10">
        <v>426</v>
      </c>
      <c r="I47" s="10">
        <v>5</v>
      </c>
      <c r="J47" s="22"/>
      <c r="K47" s="22"/>
      <c r="L47" s="33"/>
      <c r="M47" s="34">
        <v>38</v>
      </c>
      <c r="N47" s="34">
        <f t="shared" si="9"/>
        <v>1.1820000000000033</v>
      </c>
      <c r="O47" s="33"/>
      <c r="P47" s="34">
        <v>38000</v>
      </c>
      <c r="Q47" s="34">
        <f t="shared" si="10"/>
        <v>2.2634999999999992</v>
      </c>
      <c r="R47" s="33"/>
      <c r="S47" s="33"/>
      <c r="T47" s="33"/>
      <c r="U47" s="33"/>
      <c r="V47" s="34"/>
      <c r="W47" s="34"/>
      <c r="X47" s="33"/>
      <c r="Y47" s="34"/>
      <c r="Z47" s="34"/>
      <c r="AA47" s="33"/>
      <c r="AB47" s="14"/>
      <c r="AC47" s="15" t="s">
        <v>138</v>
      </c>
      <c r="AD47" s="15">
        <v>-36</v>
      </c>
      <c r="AE47" s="16">
        <v>-21</v>
      </c>
      <c r="AF47" s="15">
        <v>288</v>
      </c>
      <c r="AG47" s="15">
        <v>-4</v>
      </c>
      <c r="AH47" s="10">
        <f t="shared" si="1"/>
        <v>0</v>
      </c>
      <c r="AI47" s="10">
        <f t="shared" si="8"/>
        <v>0</v>
      </c>
      <c r="AJ47" s="14"/>
      <c r="AK47" s="14"/>
      <c r="AL47" s="10">
        <f t="shared" si="0"/>
        <v>0</v>
      </c>
      <c r="AM47" s="10">
        <v>43</v>
      </c>
      <c r="AN47" s="14"/>
      <c r="AO47" s="13"/>
      <c r="AP47" s="13"/>
      <c r="AQ47" s="13"/>
      <c r="AR47" s="13"/>
      <c r="AS47" s="13"/>
      <c r="AT47" s="13"/>
      <c r="AU47" s="13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O47" s="38"/>
      <c r="BP47" s="39" t="s">
        <v>61</v>
      </c>
      <c r="BQ47" s="39" t="s">
        <v>738</v>
      </c>
      <c r="BR47" s="38"/>
    </row>
    <row r="48" spans="1:70" ht="27.6" x14ac:dyDescent="0.25">
      <c r="A48" s="30"/>
      <c r="B48" s="10" t="s">
        <v>139</v>
      </c>
      <c r="C48" s="10">
        <v>0.92</v>
      </c>
      <c r="D48" s="29"/>
      <c r="E48" s="29"/>
      <c r="F48" s="22"/>
      <c r="G48" s="10"/>
      <c r="H48" s="10">
        <v>530</v>
      </c>
      <c r="I48" s="10">
        <v>5.5</v>
      </c>
      <c r="J48" s="22"/>
      <c r="K48" s="22"/>
      <c r="L48" s="33"/>
      <c r="M48" s="34">
        <v>39</v>
      </c>
      <c r="N48" s="34">
        <f t="shared" si="9"/>
        <v>1.1872000000000034</v>
      </c>
      <c r="O48" s="33"/>
      <c r="P48" s="34">
        <v>39000</v>
      </c>
      <c r="Q48" s="34">
        <f t="shared" si="10"/>
        <v>2.299599999999999</v>
      </c>
      <c r="R48" s="33"/>
      <c r="S48" s="33"/>
      <c r="T48" s="33"/>
      <c r="U48" s="33"/>
      <c r="V48" s="34"/>
      <c r="W48" s="34"/>
      <c r="X48" s="33"/>
      <c r="Y48" s="34"/>
      <c r="Z48" s="34"/>
      <c r="AA48" s="33"/>
      <c r="AB48" s="14"/>
      <c r="AC48" s="15" t="s">
        <v>140</v>
      </c>
      <c r="AD48" s="15">
        <v>-31</v>
      </c>
      <c r="AE48" s="16">
        <v>-18</v>
      </c>
      <c r="AF48" s="15">
        <v>263</v>
      </c>
      <c r="AG48" s="15">
        <v>-2.9</v>
      </c>
      <c r="AH48" s="10">
        <f t="shared" si="1"/>
        <v>0</v>
      </c>
      <c r="AI48" s="10">
        <f t="shared" si="8"/>
        <v>0</v>
      </c>
      <c r="AJ48" s="14"/>
      <c r="AK48" s="14"/>
      <c r="AL48" s="10">
        <f t="shared" si="0"/>
        <v>0</v>
      </c>
      <c r="AM48" s="10">
        <v>44</v>
      </c>
      <c r="AN48" s="14"/>
      <c r="AO48" s="13"/>
      <c r="AP48" s="13"/>
      <c r="AQ48" s="13"/>
      <c r="AR48" s="13"/>
      <c r="AS48" s="13"/>
      <c r="AT48" s="13"/>
      <c r="AU48" s="13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O48" s="38"/>
      <c r="BP48" s="39" t="s">
        <v>149</v>
      </c>
      <c r="BQ48" s="39" t="s">
        <v>687</v>
      </c>
      <c r="BR48" s="38"/>
    </row>
    <row r="49" spans="1:70" ht="43.2" customHeight="1" x14ac:dyDescent="0.25">
      <c r="A49" s="30"/>
      <c r="B49" s="10" t="s">
        <v>141</v>
      </c>
      <c r="C49" s="10">
        <v>0.92</v>
      </c>
      <c r="D49" s="29"/>
      <c r="E49" s="29"/>
      <c r="F49" s="22"/>
      <c r="G49" s="10"/>
      <c r="H49" s="10">
        <v>630</v>
      </c>
      <c r="I49" s="10">
        <v>6.5</v>
      </c>
      <c r="J49" s="22"/>
      <c r="K49" s="22"/>
      <c r="L49" s="33"/>
      <c r="M49" s="34">
        <v>40</v>
      </c>
      <c r="N49" s="34">
        <f t="shared" si="9"/>
        <v>1.1924000000000035</v>
      </c>
      <c r="O49" s="33"/>
      <c r="P49" s="34">
        <v>40000</v>
      </c>
      <c r="Q49" s="34">
        <f t="shared" si="10"/>
        <v>2.3356999999999988</v>
      </c>
      <c r="R49" s="33"/>
      <c r="S49" s="33"/>
      <c r="T49" s="33"/>
      <c r="U49" s="33"/>
      <c r="V49" s="34"/>
      <c r="W49" s="34"/>
      <c r="X49" s="33"/>
      <c r="Y49" s="34"/>
      <c r="Z49" s="34"/>
      <c r="AA49" s="33"/>
      <c r="AB49" s="14"/>
      <c r="AC49" s="15" t="s">
        <v>142</v>
      </c>
      <c r="AD49" s="15">
        <v>-35</v>
      </c>
      <c r="AE49" s="16">
        <v>-20</v>
      </c>
      <c r="AF49" s="15">
        <v>255</v>
      </c>
      <c r="AG49" s="15">
        <v>-3.6</v>
      </c>
      <c r="AH49" s="10">
        <f t="shared" si="1"/>
        <v>0</v>
      </c>
      <c r="AI49" s="10">
        <f t="shared" si="8"/>
        <v>0</v>
      </c>
      <c r="AJ49" s="14"/>
      <c r="AK49" s="14"/>
      <c r="AL49" s="10">
        <f t="shared" si="0"/>
        <v>0</v>
      </c>
      <c r="AM49" s="10">
        <v>45</v>
      </c>
      <c r="AN49" s="14"/>
      <c r="AO49" s="13"/>
      <c r="AP49" s="13"/>
      <c r="AQ49" s="13"/>
      <c r="AR49" s="13"/>
      <c r="AS49" s="13"/>
      <c r="AT49" s="13"/>
      <c r="AU49" s="13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O49" s="38"/>
      <c r="BP49" s="39" t="s">
        <v>166</v>
      </c>
      <c r="BQ49" s="39" t="s">
        <v>692</v>
      </c>
      <c r="BR49" s="38"/>
    </row>
    <row r="50" spans="1:70" ht="15.6" customHeight="1" x14ac:dyDescent="0.25">
      <c r="A50" s="30"/>
      <c r="B50" s="10" t="s">
        <v>143</v>
      </c>
      <c r="C50" s="10">
        <v>0.94</v>
      </c>
      <c r="D50" s="29"/>
      <c r="E50" s="29"/>
      <c r="F50" s="22"/>
      <c r="G50" s="10"/>
      <c r="H50" s="10">
        <v>720</v>
      </c>
      <c r="I50" s="10">
        <v>7.5</v>
      </c>
      <c r="J50" s="22"/>
      <c r="K50" s="22"/>
      <c r="L50" s="33"/>
      <c r="M50" s="34">
        <v>41</v>
      </c>
      <c r="N50" s="34">
        <f t="shared" si="9"/>
        <v>1.1976000000000036</v>
      </c>
      <c r="O50" s="33"/>
      <c r="P50" s="34">
        <v>41000</v>
      </c>
      <c r="Q50" s="34">
        <f t="shared" si="10"/>
        <v>2.3717999999999986</v>
      </c>
      <c r="R50" s="33"/>
      <c r="S50" s="33"/>
      <c r="T50" s="33"/>
      <c r="U50" s="33"/>
      <c r="V50" s="34"/>
      <c r="W50" s="34"/>
      <c r="X50" s="33"/>
      <c r="Y50" s="34"/>
      <c r="Z50" s="34"/>
      <c r="AA50" s="33"/>
      <c r="AB50" s="14"/>
      <c r="AC50" s="19" t="s">
        <v>129</v>
      </c>
      <c r="AD50" s="18"/>
      <c r="AE50" s="18"/>
      <c r="AF50" s="18"/>
      <c r="AG50" s="17"/>
      <c r="AH50" s="10">
        <f t="shared" si="1"/>
        <v>0</v>
      </c>
      <c r="AI50" s="10"/>
      <c r="AJ50" s="14"/>
      <c r="AK50" s="14"/>
      <c r="AL50" s="14"/>
      <c r="AM50" s="14"/>
      <c r="AN50" s="14"/>
      <c r="AO50" s="13"/>
      <c r="AP50" s="13"/>
      <c r="AQ50" s="13"/>
      <c r="AR50" s="13"/>
      <c r="AS50" s="13"/>
      <c r="AT50" s="13"/>
      <c r="AU50" s="13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O50" s="38"/>
      <c r="BP50" s="39" t="s">
        <v>139</v>
      </c>
      <c r="BQ50" s="39" t="s">
        <v>737</v>
      </c>
      <c r="BR50" s="38"/>
    </row>
    <row r="51" spans="1:70" ht="27.6" x14ac:dyDescent="0.25">
      <c r="A51" s="30"/>
      <c r="B51" s="10" t="s">
        <v>144</v>
      </c>
      <c r="C51" s="10">
        <v>0.95</v>
      </c>
      <c r="D51" s="29"/>
      <c r="E51" s="29"/>
      <c r="F51" s="22"/>
      <c r="G51" s="10"/>
      <c r="H51" s="10">
        <v>820</v>
      </c>
      <c r="I51" s="10">
        <v>8.5</v>
      </c>
      <c r="J51" s="22"/>
      <c r="K51" s="22"/>
      <c r="L51" s="33"/>
      <c r="M51" s="34">
        <v>42</v>
      </c>
      <c r="N51" s="34">
        <f t="shared" si="9"/>
        <v>1.2028000000000036</v>
      </c>
      <c r="O51" s="33"/>
      <c r="P51" s="34">
        <v>42000</v>
      </c>
      <c r="Q51" s="34">
        <f t="shared" si="10"/>
        <v>2.4078999999999984</v>
      </c>
      <c r="R51" s="33"/>
      <c r="S51" s="33"/>
      <c r="T51" s="33"/>
      <c r="U51" s="33"/>
      <c r="V51" s="34"/>
      <c r="W51" s="34"/>
      <c r="X51" s="33"/>
      <c r="Y51" s="34"/>
      <c r="Z51" s="34"/>
      <c r="AA51" s="33"/>
      <c r="AB51" s="14"/>
      <c r="AC51" s="15" t="s">
        <v>145</v>
      </c>
      <c r="AD51" s="15">
        <v>-20</v>
      </c>
      <c r="AE51" s="16">
        <v>-9</v>
      </c>
      <c r="AF51" s="15">
        <v>180</v>
      </c>
      <c r="AG51" s="15">
        <v>0.2</v>
      </c>
      <c r="AH51" s="10">
        <f t="shared" si="1"/>
        <v>0</v>
      </c>
      <c r="AI51" s="10">
        <f>AH50</f>
        <v>0</v>
      </c>
      <c r="AJ51" s="14"/>
      <c r="AK51" s="14"/>
      <c r="AL51" s="14"/>
      <c r="AM51" s="14"/>
      <c r="AN51" s="14"/>
      <c r="AO51" s="13"/>
      <c r="AP51" s="13"/>
      <c r="AQ51" s="13"/>
      <c r="AR51" s="13"/>
      <c r="AS51" s="13"/>
      <c r="AT51" s="13"/>
      <c r="AU51" s="13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O51" s="38"/>
      <c r="BP51" s="39" t="s">
        <v>141</v>
      </c>
      <c r="BQ51" s="39" t="s">
        <v>688</v>
      </c>
      <c r="BR51" s="38"/>
    </row>
    <row r="52" spans="1:70" ht="31.5" customHeight="1" x14ac:dyDescent="0.25">
      <c r="A52" s="30"/>
      <c r="B52" s="10" t="s">
        <v>146</v>
      </c>
      <c r="C52" s="10">
        <v>0.91</v>
      </c>
      <c r="D52" s="29"/>
      <c r="E52" s="29"/>
      <c r="F52" s="22"/>
      <c r="G52" s="10"/>
      <c r="H52" s="10">
        <v>920</v>
      </c>
      <c r="I52" s="10">
        <v>9.6</v>
      </c>
      <c r="J52" s="22"/>
      <c r="K52" s="22"/>
      <c r="L52" s="33"/>
      <c r="M52" s="34">
        <v>43</v>
      </c>
      <c r="N52" s="34">
        <f t="shared" si="9"/>
        <v>1.2080000000000037</v>
      </c>
      <c r="O52" s="33"/>
      <c r="P52" s="34">
        <v>43000</v>
      </c>
      <c r="Q52" s="34">
        <f t="shared" si="10"/>
        <v>2.4439999999999982</v>
      </c>
      <c r="R52" s="33"/>
      <c r="S52" s="33"/>
      <c r="T52" s="33"/>
      <c r="U52" s="33"/>
      <c r="V52" s="34"/>
      <c r="W52" s="34"/>
      <c r="X52" s="33"/>
      <c r="Y52" s="34"/>
      <c r="Z52" s="34"/>
      <c r="AA52" s="33"/>
      <c r="AB52" s="14"/>
      <c r="AC52" s="15" t="s">
        <v>147</v>
      </c>
      <c r="AD52" s="15">
        <v>-23</v>
      </c>
      <c r="AE52" s="16">
        <v>-12</v>
      </c>
      <c r="AF52" s="15">
        <v>188</v>
      </c>
      <c r="AG52" s="15">
        <v>-1.6</v>
      </c>
      <c r="AH52" s="10">
        <f t="shared" si="1"/>
        <v>0</v>
      </c>
      <c r="AI52" s="10">
        <f>AI51+$AH$50</f>
        <v>0</v>
      </c>
      <c r="AJ52" s="14"/>
      <c r="AK52" s="14"/>
      <c r="AL52" s="14"/>
      <c r="AM52" s="14"/>
      <c r="AN52" s="14"/>
      <c r="AO52" s="13"/>
      <c r="AP52" s="13"/>
      <c r="AQ52" s="13"/>
      <c r="AR52" s="13"/>
      <c r="AS52" s="13"/>
      <c r="AT52" s="13"/>
      <c r="AU52" s="13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O52" s="38"/>
      <c r="BP52" s="39" t="s">
        <v>124</v>
      </c>
      <c r="BQ52" s="39" t="s">
        <v>736</v>
      </c>
      <c r="BR52" s="38"/>
    </row>
    <row r="53" spans="1:70" ht="33.6" customHeight="1" x14ac:dyDescent="0.25">
      <c r="A53" s="30"/>
      <c r="B53" s="10" t="s">
        <v>148</v>
      </c>
      <c r="C53" s="10">
        <v>0.91</v>
      </c>
      <c r="D53" s="29"/>
      <c r="E53" s="29"/>
      <c r="F53" s="22"/>
      <c r="G53" s="77" t="s">
        <v>735</v>
      </c>
      <c r="H53" s="77"/>
      <c r="I53" s="77"/>
      <c r="J53" s="22"/>
      <c r="K53" s="22"/>
      <c r="L53" s="33"/>
      <c r="M53" s="34">
        <v>44</v>
      </c>
      <c r="N53" s="34">
        <f t="shared" si="9"/>
        <v>1.2132000000000038</v>
      </c>
      <c r="O53" s="33"/>
      <c r="P53" s="34">
        <v>44000</v>
      </c>
      <c r="Q53" s="34">
        <f t="shared" si="10"/>
        <v>2.480099999999998</v>
      </c>
      <c r="R53" s="33"/>
      <c r="S53" s="33"/>
      <c r="T53" s="33"/>
      <c r="U53" s="33"/>
      <c r="V53" s="34"/>
      <c r="W53" s="34"/>
      <c r="X53" s="33"/>
      <c r="Y53" s="34"/>
      <c r="Z53" s="34"/>
      <c r="AA53" s="33"/>
      <c r="AB53" s="14"/>
      <c r="AC53" s="19" t="s">
        <v>149</v>
      </c>
      <c r="AD53" s="18"/>
      <c r="AE53" s="18"/>
      <c r="AF53" s="18"/>
      <c r="AG53" s="17"/>
      <c r="AH53" s="10">
        <f t="shared" si="1"/>
        <v>0</v>
      </c>
      <c r="AI53" s="10"/>
      <c r="AJ53" s="14"/>
      <c r="AK53" s="14"/>
      <c r="AL53" s="14"/>
      <c r="AM53" s="14"/>
      <c r="AN53" s="14"/>
      <c r="AO53" s="13"/>
      <c r="AP53" s="13"/>
      <c r="AQ53" s="13"/>
      <c r="AR53" s="13"/>
      <c r="AS53" s="13"/>
      <c r="AT53" s="13"/>
      <c r="AU53" s="13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O53" s="38"/>
      <c r="BP53" s="39" t="s">
        <v>98</v>
      </c>
      <c r="BQ53" s="39" t="s">
        <v>692</v>
      </c>
      <c r="BR53" s="38"/>
    </row>
    <row r="54" spans="1:70" ht="15.6" x14ac:dyDescent="0.25">
      <c r="A54" s="30"/>
      <c r="B54" s="10" t="s">
        <v>150</v>
      </c>
      <c r="C54" s="10">
        <v>0.97</v>
      </c>
      <c r="D54" s="29"/>
      <c r="E54" s="29"/>
      <c r="F54" s="22"/>
      <c r="G54" s="81" t="s">
        <v>734</v>
      </c>
      <c r="H54" s="81"/>
      <c r="I54" s="81"/>
      <c r="J54" s="22"/>
      <c r="K54" s="22"/>
      <c r="L54" s="33"/>
      <c r="M54" s="34">
        <v>45</v>
      </c>
      <c r="N54" s="34">
        <f t="shared" si="9"/>
        <v>1.2184000000000039</v>
      </c>
      <c r="O54" s="33"/>
      <c r="P54" s="34">
        <v>45000</v>
      </c>
      <c r="Q54" s="34">
        <f t="shared" si="10"/>
        <v>2.5161999999999978</v>
      </c>
      <c r="R54" s="33"/>
      <c r="S54" s="33"/>
      <c r="T54" s="33"/>
      <c r="U54" s="33"/>
      <c r="V54" s="34"/>
      <c r="W54" s="34"/>
      <c r="X54" s="33"/>
      <c r="Y54" s="34" t="s">
        <v>733</v>
      </c>
      <c r="Z54" s="34" t="s">
        <v>733</v>
      </c>
      <c r="AA54" s="33"/>
      <c r="AB54" s="14"/>
      <c r="AC54" s="15" t="s">
        <v>151</v>
      </c>
      <c r="AD54" s="15">
        <v>-31</v>
      </c>
      <c r="AE54" s="16">
        <v>-20</v>
      </c>
      <c r="AF54" s="15">
        <v>245</v>
      </c>
      <c r="AG54" s="15">
        <v>-5.3</v>
      </c>
      <c r="AH54" s="10">
        <f t="shared" si="1"/>
        <v>0</v>
      </c>
      <c r="AI54" s="10">
        <f>AH53</f>
        <v>0</v>
      </c>
      <c r="AJ54" s="14"/>
      <c r="AK54" s="14"/>
      <c r="AL54" s="14"/>
      <c r="AM54" s="14"/>
      <c r="AN54" s="14"/>
      <c r="AO54" s="13"/>
      <c r="AP54" s="13"/>
      <c r="AQ54" s="13"/>
      <c r="AR54" s="13"/>
      <c r="AS54" s="13"/>
      <c r="AT54" s="13"/>
      <c r="AU54" s="13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O54" s="38"/>
      <c r="BP54" s="39" t="s">
        <v>100</v>
      </c>
      <c r="BQ54" s="39" t="s">
        <v>732</v>
      </c>
      <c r="BR54" s="38"/>
    </row>
    <row r="55" spans="1:70" ht="30" customHeight="1" x14ac:dyDescent="0.25">
      <c r="A55" s="30"/>
      <c r="B55" s="45" t="s">
        <v>152</v>
      </c>
      <c r="C55" s="10"/>
      <c r="D55" s="29"/>
      <c r="E55" s="29"/>
      <c r="F55" s="22"/>
      <c r="G55" s="77" t="s">
        <v>731</v>
      </c>
      <c r="H55" s="77"/>
      <c r="I55" s="77"/>
      <c r="J55" s="22"/>
      <c r="K55" s="22"/>
      <c r="L55" s="33"/>
      <c r="M55" s="34">
        <v>46</v>
      </c>
      <c r="N55" s="34">
        <f t="shared" si="9"/>
        <v>1.223600000000004</v>
      </c>
      <c r="O55" s="33"/>
      <c r="P55" s="34">
        <v>46000</v>
      </c>
      <c r="Q55" s="34">
        <f t="shared" si="10"/>
        <v>2.5522999999999976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14"/>
      <c r="AC55" s="15" t="s">
        <v>153</v>
      </c>
      <c r="AD55" s="15">
        <v>-33</v>
      </c>
      <c r="AE55" s="16">
        <v>-19</v>
      </c>
      <c r="AF55" s="15">
        <v>239</v>
      </c>
      <c r="AG55" s="15">
        <v>-5.0999999999999996</v>
      </c>
      <c r="AH55" s="10">
        <f t="shared" si="1"/>
        <v>0</v>
      </c>
      <c r="AI55" s="10">
        <f>AI54+$AH$53</f>
        <v>0</v>
      </c>
      <c r="AJ55" s="14"/>
      <c r="AK55" s="14"/>
      <c r="AL55" s="14"/>
      <c r="AM55" s="14"/>
      <c r="AN55" s="14"/>
      <c r="AO55" s="13"/>
      <c r="AP55" s="13"/>
      <c r="AQ55" s="13"/>
      <c r="AR55" s="13"/>
      <c r="AS55" s="13"/>
      <c r="AT55" s="13"/>
      <c r="AU55" s="13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O55" s="38"/>
      <c r="BP55" s="39" t="s">
        <v>155</v>
      </c>
      <c r="BQ55" s="39" t="s">
        <v>684</v>
      </c>
      <c r="BR55" s="38"/>
    </row>
    <row r="56" spans="1:70" ht="15.6" x14ac:dyDescent="0.25">
      <c r="A56" s="30"/>
      <c r="B56" s="10" t="s">
        <v>149</v>
      </c>
      <c r="C56" s="10">
        <v>0.93</v>
      </c>
      <c r="D56" s="29"/>
      <c r="E56" s="29"/>
      <c r="F56" s="22"/>
      <c r="G56" s="10"/>
      <c r="H56" s="10" t="s">
        <v>730</v>
      </c>
      <c r="I56" s="10" t="s">
        <v>729</v>
      </c>
      <c r="J56" s="22"/>
      <c r="K56" s="22"/>
      <c r="L56" s="33"/>
      <c r="M56" s="34">
        <v>47</v>
      </c>
      <c r="N56" s="34">
        <f t="shared" si="9"/>
        <v>1.2288000000000041</v>
      </c>
      <c r="O56" s="33"/>
      <c r="P56" s="34">
        <v>47000</v>
      </c>
      <c r="Q56" s="34">
        <f t="shared" si="10"/>
        <v>2.5883999999999974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14"/>
      <c r="AC56" s="15" t="s">
        <v>154</v>
      </c>
      <c r="AD56" s="15">
        <v>-33</v>
      </c>
      <c r="AE56" s="16">
        <v>-21</v>
      </c>
      <c r="AF56" s="15">
        <v>219</v>
      </c>
      <c r="AG56" s="15">
        <v>-5.4</v>
      </c>
      <c r="AH56" s="10">
        <f t="shared" si="1"/>
        <v>0</v>
      </c>
      <c r="AI56" s="10">
        <f>AI55+$AH$53</f>
        <v>0</v>
      </c>
      <c r="AJ56" s="14"/>
      <c r="AK56" s="14"/>
      <c r="AL56" s="14"/>
      <c r="AM56" s="14"/>
      <c r="AN56" s="14"/>
      <c r="AO56" s="13"/>
      <c r="AP56" s="13"/>
      <c r="AQ56" s="13"/>
      <c r="AR56" s="13"/>
      <c r="AS56" s="13"/>
      <c r="AT56" s="13"/>
      <c r="AU56" s="13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O56" s="38"/>
      <c r="BP56" s="39" t="s">
        <v>157</v>
      </c>
      <c r="BQ56" s="39" t="s">
        <v>687</v>
      </c>
      <c r="BR56" s="38"/>
    </row>
    <row r="57" spans="1:70" ht="27.6" x14ac:dyDescent="0.25">
      <c r="A57" s="30"/>
      <c r="B57" s="10" t="s">
        <v>155</v>
      </c>
      <c r="C57" s="10">
        <v>0.87</v>
      </c>
      <c r="D57" s="29"/>
      <c r="E57" s="29"/>
      <c r="F57" s="22"/>
      <c r="G57" s="10"/>
      <c r="H57" s="10">
        <v>100</v>
      </c>
      <c r="I57" s="10">
        <v>14.6</v>
      </c>
      <c r="J57" s="22"/>
      <c r="K57" s="22"/>
      <c r="L57" s="33"/>
      <c r="M57" s="34">
        <v>48</v>
      </c>
      <c r="N57" s="34">
        <f t="shared" si="9"/>
        <v>1.2340000000000042</v>
      </c>
      <c r="O57" s="33"/>
      <c r="P57" s="34">
        <v>48000</v>
      </c>
      <c r="Q57" s="34">
        <f t="shared" si="10"/>
        <v>2.6244999999999972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14"/>
      <c r="AC57" s="15" t="s">
        <v>156</v>
      </c>
      <c r="AD57" s="15">
        <v>-33</v>
      </c>
      <c r="AE57" s="16">
        <v>-20</v>
      </c>
      <c r="AF57" s="15">
        <v>223</v>
      </c>
      <c r="AG57" s="15">
        <v>-5</v>
      </c>
      <c r="AH57" s="10">
        <f t="shared" si="1"/>
        <v>0</v>
      </c>
      <c r="AI57" s="10">
        <f>AI56+$AH$53</f>
        <v>0</v>
      </c>
      <c r="AJ57" s="14"/>
      <c r="AK57" s="14"/>
      <c r="AL57" s="14"/>
      <c r="AM57" s="14"/>
      <c r="AN57" s="14"/>
      <c r="AO57" s="13"/>
      <c r="AP57" s="13"/>
      <c r="AQ57" s="13"/>
      <c r="AR57" s="13"/>
      <c r="AS57" s="13"/>
      <c r="AT57" s="13"/>
      <c r="AU57" s="13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O57" s="38"/>
      <c r="BP57" s="39" t="s">
        <v>454</v>
      </c>
      <c r="BQ57" s="39" t="s">
        <v>728</v>
      </c>
      <c r="BR57" s="38"/>
    </row>
    <row r="58" spans="1:70" ht="31.5" customHeight="1" x14ac:dyDescent="0.25">
      <c r="A58" s="30"/>
      <c r="B58" s="10" t="s">
        <v>157</v>
      </c>
      <c r="C58" s="10">
        <v>0.9</v>
      </c>
      <c r="D58" s="29"/>
      <c r="E58" s="29"/>
      <c r="F58" s="22"/>
      <c r="G58" s="77" t="s">
        <v>727</v>
      </c>
      <c r="H58" s="77"/>
      <c r="I58" s="77"/>
      <c r="J58" s="22"/>
      <c r="K58" s="22"/>
      <c r="L58" s="33"/>
      <c r="M58" s="34">
        <v>49</v>
      </c>
      <c r="N58" s="34">
        <f t="shared" si="9"/>
        <v>1.2392000000000043</v>
      </c>
      <c r="O58" s="33"/>
      <c r="P58" s="34">
        <v>49000</v>
      </c>
      <c r="Q58" s="34">
        <f t="shared" si="10"/>
        <v>2.660599999999997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14"/>
      <c r="AC58" s="15" t="s">
        <v>158</v>
      </c>
      <c r="AD58" s="15">
        <v>-34</v>
      </c>
      <c r="AE58" s="16">
        <v>-21</v>
      </c>
      <c r="AF58" s="15">
        <v>233</v>
      </c>
      <c r="AG58" s="15">
        <v>-5.0999999999999996</v>
      </c>
      <c r="AH58" s="10">
        <f t="shared" si="1"/>
        <v>0</v>
      </c>
      <c r="AI58" s="10">
        <f>AI57+$AH$53</f>
        <v>0</v>
      </c>
      <c r="AJ58" s="14"/>
      <c r="AK58" s="14"/>
      <c r="AL58" s="14"/>
      <c r="AM58" s="14"/>
      <c r="AN58" s="14"/>
      <c r="AO58" s="13"/>
      <c r="AP58" s="13"/>
      <c r="AQ58" s="13"/>
      <c r="AR58" s="13"/>
      <c r="AS58" s="13"/>
      <c r="AT58" s="13"/>
      <c r="AU58" s="13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O58" s="38"/>
      <c r="BP58" s="39" t="s">
        <v>517</v>
      </c>
      <c r="BQ58" s="39" t="s">
        <v>726</v>
      </c>
      <c r="BR58" s="38"/>
    </row>
    <row r="59" spans="1:70" ht="23.25" customHeight="1" x14ac:dyDescent="0.25">
      <c r="A59" s="30"/>
      <c r="B59" s="10" t="s">
        <v>159</v>
      </c>
      <c r="C59" s="10">
        <v>0.91</v>
      </c>
      <c r="D59" s="29"/>
      <c r="E59" s="29"/>
      <c r="F59" s="22"/>
      <c r="G59" s="42" t="s">
        <v>725</v>
      </c>
      <c r="H59" s="42" t="s">
        <v>609</v>
      </c>
      <c r="I59" s="42" t="s">
        <v>724</v>
      </c>
      <c r="J59" s="22"/>
      <c r="K59" s="22"/>
      <c r="L59" s="33"/>
      <c r="M59" s="34">
        <v>50</v>
      </c>
      <c r="N59" s="34">
        <f t="shared" si="9"/>
        <v>1.2444000000000044</v>
      </c>
      <c r="O59" s="33"/>
      <c r="P59" s="34">
        <v>50000</v>
      </c>
      <c r="Q59" s="34">
        <f t="shared" si="10"/>
        <v>2.6966999999999968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14"/>
      <c r="AC59" s="19" t="s">
        <v>60</v>
      </c>
      <c r="AD59" s="18"/>
      <c r="AE59" s="18"/>
      <c r="AF59" s="18"/>
      <c r="AG59" s="17"/>
      <c r="AH59" s="10">
        <f t="shared" si="1"/>
        <v>0</v>
      </c>
      <c r="AI59" s="10"/>
      <c r="AJ59" s="14"/>
      <c r="AK59" s="14"/>
      <c r="AL59" s="14"/>
      <c r="AM59" s="14"/>
      <c r="AN59" s="14"/>
      <c r="AO59" s="13"/>
      <c r="AP59" s="13"/>
      <c r="AQ59" s="13"/>
      <c r="AR59" s="13"/>
      <c r="AS59" s="13"/>
      <c r="AT59" s="13"/>
      <c r="AU59" s="13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O59" s="38"/>
      <c r="BP59" s="39" t="s">
        <v>527</v>
      </c>
      <c r="BQ59" s="39" t="s">
        <v>695</v>
      </c>
      <c r="BR59" s="38"/>
    </row>
    <row r="60" spans="1:70" ht="28.95" customHeight="1" x14ac:dyDescent="0.25">
      <c r="A60" s="30"/>
      <c r="B60" s="10" t="s">
        <v>160</v>
      </c>
      <c r="C60" s="10">
        <v>0.95</v>
      </c>
      <c r="D60" s="29"/>
      <c r="E60" s="29"/>
      <c r="F60" s="22"/>
      <c r="G60" s="78" t="s">
        <v>723</v>
      </c>
      <c r="H60" s="79"/>
      <c r="I60" s="80"/>
      <c r="J60" s="22"/>
      <c r="K60" s="22"/>
      <c r="L60" s="33"/>
      <c r="M60" s="34">
        <v>51</v>
      </c>
      <c r="N60" s="34">
        <f t="shared" si="9"/>
        <v>1.2496000000000045</v>
      </c>
      <c r="O60" s="33"/>
      <c r="P60" s="34">
        <v>51000</v>
      </c>
      <c r="Q60" s="34">
        <f t="shared" si="10"/>
        <v>2.7327999999999966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14"/>
      <c r="AC60" s="15" t="s">
        <v>161</v>
      </c>
      <c r="AD60" s="15">
        <v>-24</v>
      </c>
      <c r="AE60" s="16">
        <v>-12</v>
      </c>
      <c r="AF60" s="15">
        <v>203</v>
      </c>
      <c r="AG60" s="15">
        <v>-1</v>
      </c>
      <c r="AH60" s="10">
        <f t="shared" si="1"/>
        <v>0</v>
      </c>
      <c r="AI60" s="10">
        <f>AH59</f>
        <v>0</v>
      </c>
      <c r="AJ60" s="14"/>
      <c r="AK60" s="14"/>
      <c r="AL60" s="14"/>
      <c r="AM60" s="14"/>
      <c r="AN60" s="14"/>
      <c r="AO60" s="13"/>
      <c r="AP60" s="13"/>
      <c r="AQ60" s="13"/>
      <c r="AR60" s="13"/>
      <c r="AS60" s="13"/>
      <c r="AT60" s="13"/>
      <c r="AU60" s="13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O60" s="38"/>
      <c r="BP60" s="39" t="s">
        <v>207</v>
      </c>
      <c r="BQ60" s="39" t="s">
        <v>722</v>
      </c>
      <c r="BR60" s="38"/>
    </row>
    <row r="61" spans="1:70" ht="15.6" x14ac:dyDescent="0.25">
      <c r="A61" s="30"/>
      <c r="B61" s="10" t="s">
        <v>162</v>
      </c>
      <c r="C61" s="10">
        <v>0.86</v>
      </c>
      <c r="D61" s="29"/>
      <c r="E61" s="29"/>
      <c r="F61" s="22"/>
      <c r="G61" s="40" t="s">
        <v>721</v>
      </c>
      <c r="H61" s="40">
        <v>0</v>
      </c>
      <c r="I61" s="40">
        <v>11457.11</v>
      </c>
      <c r="J61" s="22"/>
      <c r="K61" s="22"/>
      <c r="L61" s="33"/>
      <c r="M61" s="34">
        <v>52</v>
      </c>
      <c r="N61" s="34">
        <f t="shared" si="9"/>
        <v>1.2548000000000046</v>
      </c>
      <c r="O61" s="33"/>
      <c r="P61" s="34">
        <v>52000</v>
      </c>
      <c r="Q61" s="34">
        <f t="shared" si="10"/>
        <v>2.7688999999999964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14"/>
      <c r="AC61" s="19" t="s">
        <v>62</v>
      </c>
      <c r="AD61" s="18"/>
      <c r="AE61" s="18"/>
      <c r="AF61" s="18"/>
      <c r="AG61" s="17"/>
      <c r="AH61" s="10">
        <f t="shared" si="1"/>
        <v>0</v>
      </c>
      <c r="AI61" s="10"/>
      <c r="AJ61" s="14"/>
      <c r="AK61" s="14"/>
      <c r="AL61" s="14"/>
      <c r="AM61" s="14"/>
      <c r="AN61" s="14"/>
      <c r="AO61" s="13"/>
      <c r="AP61" s="13"/>
      <c r="AQ61" s="13"/>
      <c r="AR61" s="13"/>
      <c r="AS61" s="13"/>
      <c r="AT61" s="13"/>
      <c r="AU61" s="13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O61" s="38"/>
      <c r="BP61" s="39" t="s">
        <v>209</v>
      </c>
      <c r="BQ61" s="39" t="s">
        <v>720</v>
      </c>
      <c r="BR61" s="38"/>
    </row>
    <row r="62" spans="1:70" ht="27.6" customHeight="1" x14ac:dyDescent="0.25">
      <c r="A62" s="30"/>
      <c r="B62" s="10" t="s">
        <v>163</v>
      </c>
      <c r="C62" s="10">
        <v>0.91</v>
      </c>
      <c r="D62" s="29"/>
      <c r="E62" s="29"/>
      <c r="F62" s="22"/>
      <c r="G62" s="40" t="s">
        <v>719</v>
      </c>
      <c r="H62" s="40">
        <v>5</v>
      </c>
      <c r="I62" s="44">
        <v>6607.48</v>
      </c>
      <c r="J62" s="22"/>
      <c r="K62" s="22"/>
      <c r="L62" s="33"/>
      <c r="M62" s="34">
        <v>53</v>
      </c>
      <c r="N62" s="34">
        <f t="shared" si="9"/>
        <v>1.2600000000000047</v>
      </c>
      <c r="O62" s="33"/>
      <c r="P62" s="34">
        <v>53000</v>
      </c>
      <c r="Q62" s="34">
        <f t="shared" si="10"/>
        <v>2.8049999999999962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14"/>
      <c r="AC62" s="15" t="s">
        <v>164</v>
      </c>
      <c r="AD62" s="15">
        <v>-23</v>
      </c>
      <c r="AE62" s="16">
        <v>-12</v>
      </c>
      <c r="AF62" s="15">
        <v>217</v>
      </c>
      <c r="AG62" s="15">
        <v>-1.1000000000000001</v>
      </c>
      <c r="AH62" s="10">
        <f t="shared" si="1"/>
        <v>0</v>
      </c>
      <c r="AI62" s="10">
        <f>AH61</f>
        <v>0</v>
      </c>
      <c r="AJ62" s="14"/>
      <c r="AK62" s="14"/>
      <c r="AL62" s="14"/>
      <c r="AM62" s="14"/>
      <c r="AN62" s="14"/>
      <c r="AO62" s="13"/>
      <c r="AP62" s="13"/>
      <c r="AQ62" s="13"/>
      <c r="AR62" s="13"/>
      <c r="AS62" s="13"/>
      <c r="AT62" s="13"/>
      <c r="AU62" s="13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O62" s="38"/>
      <c r="BP62" s="39" t="s">
        <v>133</v>
      </c>
      <c r="BQ62" s="39" t="s">
        <v>718</v>
      </c>
      <c r="BR62" s="38"/>
    </row>
    <row r="63" spans="1:70" ht="15.6" x14ac:dyDescent="0.25">
      <c r="A63" s="30"/>
      <c r="B63" s="10" t="s">
        <v>165</v>
      </c>
      <c r="C63" s="10">
        <v>0.91</v>
      </c>
      <c r="D63" s="29"/>
      <c r="E63" s="29"/>
      <c r="F63" s="22"/>
      <c r="G63" s="40" t="s">
        <v>717</v>
      </c>
      <c r="H63" s="40">
        <v>8.16</v>
      </c>
      <c r="I63" s="40">
        <v>7477.39</v>
      </c>
      <c r="J63" s="22"/>
      <c r="K63" s="22"/>
      <c r="L63" s="33"/>
      <c r="M63" s="34">
        <v>54</v>
      </c>
      <c r="N63" s="34">
        <f t="shared" si="9"/>
        <v>1.2652000000000048</v>
      </c>
      <c r="O63" s="33"/>
      <c r="P63" s="34">
        <v>54000</v>
      </c>
      <c r="Q63" s="34">
        <f t="shared" si="10"/>
        <v>2.841099999999996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14"/>
      <c r="AC63" s="19" t="s">
        <v>166</v>
      </c>
      <c r="AD63" s="18"/>
      <c r="AE63" s="18"/>
      <c r="AF63" s="18"/>
      <c r="AG63" s="17"/>
      <c r="AH63" s="10">
        <f t="shared" si="1"/>
        <v>0</v>
      </c>
      <c r="AI63" s="10"/>
      <c r="AJ63" s="14"/>
      <c r="AK63" s="14"/>
      <c r="AL63" s="14"/>
      <c r="AM63" s="14"/>
      <c r="AN63" s="14"/>
      <c r="AO63" s="13"/>
      <c r="AP63" s="13"/>
      <c r="AQ63" s="13"/>
      <c r="AR63" s="13"/>
      <c r="AS63" s="13"/>
      <c r="AT63" s="13"/>
      <c r="AU63" s="13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O63" s="38"/>
      <c r="BP63" s="39" t="s">
        <v>82</v>
      </c>
      <c r="BQ63" s="39" t="s">
        <v>716</v>
      </c>
      <c r="BR63" s="38"/>
    </row>
    <row r="64" spans="1:70" ht="38.25" customHeight="1" x14ac:dyDescent="0.25">
      <c r="A64" s="30"/>
      <c r="B64" s="10" t="s">
        <v>167</v>
      </c>
      <c r="C64" s="10">
        <v>0.94</v>
      </c>
      <c r="D64" s="29"/>
      <c r="E64" s="29"/>
      <c r="F64" s="22"/>
      <c r="G64" s="40" t="s">
        <v>715</v>
      </c>
      <c r="H64" s="40">
        <v>12</v>
      </c>
      <c r="I64" s="40">
        <v>5575.94</v>
      </c>
      <c r="J64" s="22"/>
      <c r="K64" s="22"/>
      <c r="L64" s="33"/>
      <c r="M64" s="34">
        <v>55</v>
      </c>
      <c r="N64" s="34">
        <f t="shared" si="9"/>
        <v>1.2704000000000049</v>
      </c>
      <c r="O64" s="33"/>
      <c r="P64" s="34">
        <v>55000</v>
      </c>
      <c r="Q64" s="34">
        <f t="shared" si="10"/>
        <v>2.8771999999999958</v>
      </c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14"/>
      <c r="AC64" s="15" t="s">
        <v>168</v>
      </c>
      <c r="AD64" s="15">
        <v>-29</v>
      </c>
      <c r="AE64" s="16">
        <v>-19</v>
      </c>
      <c r="AF64" s="15">
        <v>272</v>
      </c>
      <c r="AG64" s="15">
        <v>-4.3</v>
      </c>
      <c r="AH64" s="10">
        <f t="shared" si="1"/>
        <v>0</v>
      </c>
      <c r="AI64" s="10">
        <f>AH63</f>
        <v>0</v>
      </c>
      <c r="AJ64" s="14"/>
      <c r="AK64" s="14"/>
      <c r="AL64" s="14"/>
      <c r="AM64" s="14"/>
      <c r="AN64" s="14"/>
      <c r="AO64" s="13"/>
      <c r="AP64" s="13"/>
      <c r="AQ64" s="13"/>
      <c r="AR64" s="13"/>
      <c r="AS64" s="13"/>
      <c r="AT64" s="13"/>
      <c r="AU64" s="13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O64" s="38"/>
      <c r="BP64" s="39" t="s">
        <v>175</v>
      </c>
      <c r="BQ64" s="39" t="s">
        <v>713</v>
      </c>
      <c r="BR64" s="38"/>
    </row>
    <row r="65" spans="1:70" ht="15.6" x14ac:dyDescent="0.25">
      <c r="A65" s="30"/>
      <c r="B65" s="10" t="s">
        <v>169</v>
      </c>
      <c r="C65" s="10">
        <v>0.95</v>
      </c>
      <c r="D65" s="29"/>
      <c r="E65" s="29"/>
      <c r="F65" s="22"/>
      <c r="G65" s="40" t="s">
        <v>714</v>
      </c>
      <c r="H65" s="40">
        <v>20.8</v>
      </c>
      <c r="I65" s="40">
        <v>4618.3500000000004</v>
      </c>
      <c r="J65" s="22"/>
      <c r="K65" s="22"/>
      <c r="L65" s="33"/>
      <c r="M65" s="34">
        <v>56</v>
      </c>
      <c r="N65" s="34">
        <f t="shared" si="9"/>
        <v>1.275600000000005</v>
      </c>
      <c r="O65" s="33"/>
      <c r="P65" s="34">
        <v>56000</v>
      </c>
      <c r="Q65" s="34">
        <f t="shared" si="10"/>
        <v>2.9132999999999956</v>
      </c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14"/>
      <c r="AC65" s="15" t="s">
        <v>170</v>
      </c>
      <c r="AD65" s="15">
        <v>-42</v>
      </c>
      <c r="AE65" s="16">
        <v>-34</v>
      </c>
      <c r="AF65" s="15">
        <v>276</v>
      </c>
      <c r="AG65" s="15">
        <v>-12.2</v>
      </c>
      <c r="AH65" s="10">
        <f t="shared" si="1"/>
        <v>0</v>
      </c>
      <c r="AI65" s="10">
        <f t="shared" ref="AI65:AI76" si="11">AI64+$AH$63</f>
        <v>0</v>
      </c>
      <c r="AJ65" s="14"/>
      <c r="AK65" s="14"/>
      <c r="AL65" s="14"/>
      <c r="AM65" s="14"/>
      <c r="AN65" s="14"/>
      <c r="AO65" s="13"/>
      <c r="AP65" s="13"/>
      <c r="AQ65" s="13"/>
      <c r="AR65" s="13"/>
      <c r="AS65" s="13"/>
      <c r="AT65" s="13"/>
      <c r="AU65" s="13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O65" s="38"/>
      <c r="BP65" s="39" t="s">
        <v>177</v>
      </c>
      <c r="BQ65" s="39" t="s">
        <v>713</v>
      </c>
      <c r="BR65" s="38"/>
    </row>
    <row r="66" spans="1:70" ht="27" customHeight="1" x14ac:dyDescent="0.25">
      <c r="A66" s="30"/>
      <c r="B66" s="10" t="s">
        <v>171</v>
      </c>
      <c r="C66" s="10">
        <v>0.95</v>
      </c>
      <c r="D66" s="29"/>
      <c r="E66" s="29"/>
      <c r="F66" s="22"/>
      <c r="G66" s="40" t="s">
        <v>712</v>
      </c>
      <c r="H66" s="40">
        <v>35</v>
      </c>
      <c r="I66" s="42">
        <v>4532.8100000000004</v>
      </c>
      <c r="J66" s="22"/>
      <c r="K66" s="22"/>
      <c r="L66" s="33"/>
      <c r="M66" s="34">
        <v>57</v>
      </c>
      <c r="N66" s="34">
        <f t="shared" si="9"/>
        <v>1.280800000000005</v>
      </c>
      <c r="O66" s="33"/>
      <c r="P66" s="34">
        <v>57000</v>
      </c>
      <c r="Q66" s="34">
        <f t="shared" si="10"/>
        <v>2.9493999999999954</v>
      </c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14"/>
      <c r="AC66" s="15" t="s">
        <v>172</v>
      </c>
      <c r="AD66" s="15">
        <v>-41</v>
      </c>
      <c r="AE66" s="16">
        <v>-32</v>
      </c>
      <c r="AF66" s="15">
        <v>255</v>
      </c>
      <c r="AG66" s="15">
        <v>-10.5</v>
      </c>
      <c r="AH66" s="10">
        <f t="shared" si="1"/>
        <v>0</v>
      </c>
      <c r="AI66" s="10">
        <f t="shared" si="11"/>
        <v>0</v>
      </c>
      <c r="AJ66" s="14"/>
      <c r="AK66" s="14"/>
      <c r="AL66" s="14"/>
      <c r="AM66" s="14"/>
      <c r="AN66" s="14"/>
      <c r="AO66" s="13"/>
      <c r="AP66" s="13"/>
      <c r="AQ66" s="13"/>
      <c r="AR66" s="13"/>
      <c r="AS66" s="13"/>
      <c r="AT66" s="13"/>
      <c r="AU66" s="13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O66" s="38"/>
      <c r="BP66" s="39" t="s">
        <v>225</v>
      </c>
      <c r="BQ66" s="39" t="s">
        <v>711</v>
      </c>
      <c r="BR66" s="38"/>
    </row>
    <row r="67" spans="1:70" ht="23.25" customHeight="1" x14ac:dyDescent="0.25">
      <c r="A67" s="30"/>
      <c r="B67" s="10" t="s">
        <v>173</v>
      </c>
      <c r="C67" s="10">
        <v>0.91</v>
      </c>
      <c r="D67" s="29"/>
      <c r="E67" s="29"/>
      <c r="F67" s="22"/>
      <c r="G67" s="78" t="s">
        <v>710</v>
      </c>
      <c r="H67" s="79"/>
      <c r="I67" s="80"/>
      <c r="J67" s="22"/>
      <c r="K67" s="22"/>
      <c r="L67" s="33"/>
      <c r="M67" s="34">
        <v>58</v>
      </c>
      <c r="N67" s="34">
        <f t="shared" si="9"/>
        <v>1.2860000000000051</v>
      </c>
      <c r="O67" s="33"/>
      <c r="P67" s="34">
        <v>58000</v>
      </c>
      <c r="Q67" s="34">
        <f t="shared" si="10"/>
        <v>2.9854999999999952</v>
      </c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14"/>
      <c r="AC67" s="15" t="s">
        <v>174</v>
      </c>
      <c r="AD67" s="15">
        <v>-31</v>
      </c>
      <c r="AE67" s="16">
        <v>-23</v>
      </c>
      <c r="AF67" s="15">
        <v>245</v>
      </c>
      <c r="AG67" s="15">
        <v>-7.6</v>
      </c>
      <c r="AH67" s="10">
        <f t="shared" si="1"/>
        <v>0</v>
      </c>
      <c r="AI67" s="10">
        <f t="shared" si="11"/>
        <v>0</v>
      </c>
      <c r="AJ67" s="14"/>
      <c r="AK67" s="14"/>
      <c r="AL67" s="14"/>
      <c r="AM67" s="14"/>
      <c r="AN67" s="14"/>
      <c r="AO67" s="13"/>
      <c r="AP67" s="13"/>
      <c r="AQ67" s="13"/>
      <c r="AR67" s="13"/>
      <c r="AS67" s="13"/>
      <c r="AT67" s="13"/>
      <c r="AU67" s="13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O67" s="38"/>
      <c r="BP67" s="39" t="s">
        <v>40</v>
      </c>
      <c r="BQ67" s="39" t="s">
        <v>709</v>
      </c>
      <c r="BR67" s="38"/>
    </row>
    <row r="68" spans="1:70" ht="27.6" x14ac:dyDescent="0.25">
      <c r="A68" s="30"/>
      <c r="B68" s="10" t="s">
        <v>175</v>
      </c>
      <c r="C68" s="10">
        <v>0.91</v>
      </c>
      <c r="D68" s="29"/>
      <c r="E68" s="29"/>
      <c r="F68" s="22"/>
      <c r="G68" s="40" t="s">
        <v>708</v>
      </c>
      <c r="H68" s="40">
        <v>0</v>
      </c>
      <c r="I68" s="42">
        <v>13277.79</v>
      </c>
      <c r="J68" s="22"/>
      <c r="K68" s="22"/>
      <c r="L68" s="33"/>
      <c r="M68" s="34">
        <v>59</v>
      </c>
      <c r="N68" s="34">
        <f t="shared" si="9"/>
        <v>1.2912000000000052</v>
      </c>
      <c r="O68" s="33"/>
      <c r="P68" s="34">
        <v>59000</v>
      </c>
      <c r="Q68" s="34">
        <f t="shared" si="10"/>
        <v>3.021599999999995</v>
      </c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14"/>
      <c r="AC68" s="15" t="s">
        <v>176</v>
      </c>
      <c r="AD68" s="15">
        <v>-32</v>
      </c>
      <c r="AE68" s="16">
        <v>-25</v>
      </c>
      <c r="AF68" s="15">
        <v>277</v>
      </c>
      <c r="AG68" s="15">
        <v>-7</v>
      </c>
      <c r="AH68" s="10">
        <f t="shared" si="1"/>
        <v>0</v>
      </c>
      <c r="AI68" s="10">
        <f t="shared" si="11"/>
        <v>0</v>
      </c>
      <c r="AJ68" s="14"/>
      <c r="AK68" s="14"/>
      <c r="AL68" s="14"/>
      <c r="AM68" s="14"/>
      <c r="AN68" s="14"/>
      <c r="AO68" s="13"/>
      <c r="AP68" s="13"/>
      <c r="AQ68" s="13"/>
      <c r="AR68" s="13"/>
      <c r="AS68" s="13"/>
      <c r="AT68" s="13"/>
      <c r="AU68" s="13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O68" s="38"/>
      <c r="BP68" s="39" t="s">
        <v>84</v>
      </c>
      <c r="BQ68" s="39" t="s">
        <v>684</v>
      </c>
      <c r="BR68" s="38"/>
    </row>
    <row r="69" spans="1:70" ht="27.6" x14ac:dyDescent="0.25">
      <c r="A69" s="30"/>
      <c r="B69" s="10" t="s">
        <v>177</v>
      </c>
      <c r="C69" s="10">
        <v>1</v>
      </c>
      <c r="D69" s="29"/>
      <c r="E69" s="29"/>
      <c r="F69" s="22"/>
      <c r="G69" s="40" t="s">
        <v>707</v>
      </c>
      <c r="H69" s="40">
        <v>10</v>
      </c>
      <c r="I69" s="40">
        <v>7527.4</v>
      </c>
      <c r="J69" s="22"/>
      <c r="K69" s="22"/>
      <c r="L69" s="33"/>
      <c r="M69" s="34">
        <v>60</v>
      </c>
      <c r="N69" s="34">
        <f t="shared" si="9"/>
        <v>1.2964000000000053</v>
      </c>
      <c r="O69" s="33"/>
      <c r="P69" s="34">
        <v>60000</v>
      </c>
      <c r="Q69" s="34">
        <f t="shared" si="10"/>
        <v>3.0576999999999948</v>
      </c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14"/>
      <c r="AC69" s="15" t="s">
        <v>178</v>
      </c>
      <c r="AD69" s="15">
        <v>-33</v>
      </c>
      <c r="AE69" s="16">
        <v>-25</v>
      </c>
      <c r="AF69" s="15">
        <v>271</v>
      </c>
      <c r="AG69" s="15">
        <v>-8.4</v>
      </c>
      <c r="AH69" s="10">
        <f t="shared" si="1"/>
        <v>0</v>
      </c>
      <c r="AI69" s="10">
        <f t="shared" si="11"/>
        <v>0</v>
      </c>
      <c r="AJ69" s="14"/>
      <c r="AK69" s="14"/>
      <c r="AL69" s="14"/>
      <c r="AM69" s="14"/>
      <c r="AN69" s="14"/>
      <c r="AO69" s="13"/>
      <c r="AP69" s="13"/>
      <c r="AQ69" s="13"/>
      <c r="AR69" s="13"/>
      <c r="AS69" s="13"/>
      <c r="AT69" s="13"/>
      <c r="AU69" s="13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O69" s="38"/>
      <c r="BP69" s="39" t="s">
        <v>150</v>
      </c>
      <c r="BQ69" s="39" t="s">
        <v>688</v>
      </c>
      <c r="BR69" s="38"/>
    </row>
    <row r="70" spans="1:70" ht="15.6" x14ac:dyDescent="0.25">
      <c r="A70" s="30"/>
      <c r="B70" s="10" t="s">
        <v>179</v>
      </c>
      <c r="C70" s="10">
        <v>0.92</v>
      </c>
      <c r="D70" s="29"/>
      <c r="E70" s="29"/>
      <c r="F70" s="22"/>
      <c r="G70" s="40" t="s">
        <v>706</v>
      </c>
      <c r="H70" s="40">
        <v>15</v>
      </c>
      <c r="I70" s="43">
        <v>5983.41</v>
      </c>
      <c r="J70" s="22"/>
      <c r="K70" s="22"/>
      <c r="L70" s="33"/>
      <c r="M70" s="34">
        <v>61</v>
      </c>
      <c r="N70" s="34">
        <f t="shared" si="9"/>
        <v>1.3016000000000054</v>
      </c>
      <c r="O70" s="33"/>
      <c r="P70" s="34">
        <v>61000</v>
      </c>
      <c r="Q70" s="34">
        <f t="shared" si="10"/>
        <v>3.0937999999999946</v>
      </c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14"/>
      <c r="AC70" s="15" t="s">
        <v>180</v>
      </c>
      <c r="AD70" s="15">
        <v>-36</v>
      </c>
      <c r="AE70" s="16">
        <v>-28</v>
      </c>
      <c r="AF70" s="15">
        <v>271</v>
      </c>
      <c r="AG70" s="15">
        <v>-9.6</v>
      </c>
      <c r="AH70" s="10">
        <f t="shared" ref="AH70:AH133" si="12">IF(AC70=$AK$5,1,0)</f>
        <v>0</v>
      </c>
      <c r="AI70" s="10">
        <f t="shared" si="11"/>
        <v>0</v>
      </c>
      <c r="AJ70" s="14"/>
      <c r="AK70" s="14"/>
      <c r="AL70" s="14"/>
      <c r="AM70" s="14"/>
      <c r="AN70" s="14"/>
      <c r="AO70" s="13"/>
      <c r="AP70" s="13"/>
      <c r="AQ70" s="13"/>
      <c r="AR70" s="13"/>
      <c r="AS70" s="13"/>
      <c r="AT70" s="13"/>
      <c r="AU70" s="13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O70" s="38"/>
      <c r="BP70" s="39" t="s">
        <v>86</v>
      </c>
      <c r="BQ70" s="39" t="s">
        <v>705</v>
      </c>
      <c r="BR70" s="38"/>
    </row>
    <row r="71" spans="1:70" ht="38.25" customHeight="1" x14ac:dyDescent="0.25">
      <c r="A71" s="30"/>
      <c r="B71" s="37" t="s">
        <v>181</v>
      </c>
      <c r="C71" s="10"/>
      <c r="D71" s="29"/>
      <c r="E71" s="29"/>
      <c r="F71" s="22"/>
      <c r="G71" s="40" t="s">
        <v>704</v>
      </c>
      <c r="H71" s="40">
        <v>20</v>
      </c>
      <c r="I71" s="42">
        <v>5146.8599999999997</v>
      </c>
      <c r="J71" s="22"/>
      <c r="K71" s="22"/>
      <c r="L71" s="33"/>
      <c r="M71" s="34">
        <v>62</v>
      </c>
      <c r="N71" s="34">
        <f t="shared" si="9"/>
        <v>1.3068000000000055</v>
      </c>
      <c r="O71" s="33"/>
      <c r="P71" s="34">
        <v>62000</v>
      </c>
      <c r="Q71" s="34">
        <f t="shared" si="10"/>
        <v>3.1298999999999944</v>
      </c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14"/>
      <c r="AC71" s="15" t="s">
        <v>182</v>
      </c>
      <c r="AD71" s="15">
        <v>-40</v>
      </c>
      <c r="AE71" s="16">
        <v>-32</v>
      </c>
      <c r="AF71" s="15">
        <v>285</v>
      </c>
      <c r="AG71" s="15">
        <v>-12.1</v>
      </c>
      <c r="AH71" s="10">
        <f t="shared" si="12"/>
        <v>0</v>
      </c>
      <c r="AI71" s="10">
        <f t="shared" si="11"/>
        <v>0</v>
      </c>
      <c r="AJ71" s="14"/>
      <c r="AK71" s="14"/>
      <c r="AL71" s="14"/>
      <c r="AM71" s="14"/>
      <c r="AN71" s="14"/>
      <c r="AO71" s="13"/>
      <c r="AP71" s="13"/>
      <c r="AQ71" s="13"/>
      <c r="AR71" s="13"/>
      <c r="AS71" s="13"/>
      <c r="AT71" s="13"/>
      <c r="AU71" s="13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O71" s="38"/>
      <c r="BP71" s="39" t="s">
        <v>88</v>
      </c>
      <c r="BQ71" s="39" t="s">
        <v>684</v>
      </c>
      <c r="BR71" s="38"/>
    </row>
    <row r="72" spans="1:70" ht="15.6" x14ac:dyDescent="0.25">
      <c r="A72" s="30"/>
      <c r="B72" s="10" t="s">
        <v>183</v>
      </c>
      <c r="C72" s="10">
        <v>0.92</v>
      </c>
      <c r="D72" s="29"/>
      <c r="E72" s="29"/>
      <c r="F72" s="22"/>
      <c r="G72" s="40" t="s">
        <v>703</v>
      </c>
      <c r="H72" s="40">
        <v>34.89</v>
      </c>
      <c r="I72" s="42">
        <v>3251.7</v>
      </c>
      <c r="J72" s="22"/>
      <c r="K72" s="22"/>
      <c r="L72" s="33"/>
      <c r="M72" s="34">
        <v>63</v>
      </c>
      <c r="N72" s="34">
        <f t="shared" si="9"/>
        <v>1.3120000000000056</v>
      </c>
      <c r="O72" s="33"/>
      <c r="P72" s="34">
        <v>63000</v>
      </c>
      <c r="Q72" s="34">
        <f t="shared" si="10"/>
        <v>3.1659999999999942</v>
      </c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14"/>
      <c r="AC72" s="15" t="s">
        <v>184</v>
      </c>
      <c r="AD72" s="15">
        <v>-35</v>
      </c>
      <c r="AE72" s="16">
        <v>-27</v>
      </c>
      <c r="AF72" s="15">
        <v>245</v>
      </c>
      <c r="AG72" s="15">
        <v>-9</v>
      </c>
      <c r="AH72" s="10">
        <f t="shared" si="12"/>
        <v>0</v>
      </c>
      <c r="AI72" s="10">
        <f t="shared" si="11"/>
        <v>0</v>
      </c>
      <c r="AJ72" s="14"/>
      <c r="AK72" s="14"/>
      <c r="AL72" s="14"/>
      <c r="AM72" s="14"/>
      <c r="AN72" s="14"/>
      <c r="AO72" s="13"/>
      <c r="AP72" s="13"/>
      <c r="AQ72" s="13"/>
      <c r="AR72" s="13"/>
      <c r="AS72" s="13"/>
      <c r="AT72" s="13"/>
      <c r="AU72" s="13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O72" s="38"/>
      <c r="BP72" s="39" t="s">
        <v>205</v>
      </c>
      <c r="BQ72" s="39" t="s">
        <v>685</v>
      </c>
      <c r="BR72" s="38"/>
    </row>
    <row r="73" spans="1:70" ht="15.6" x14ac:dyDescent="0.25">
      <c r="A73" s="30"/>
      <c r="B73" s="10" t="s">
        <v>40</v>
      </c>
      <c r="C73" s="10">
        <v>0.95</v>
      </c>
      <c r="D73" s="29"/>
      <c r="E73" s="29"/>
      <c r="F73" s="22"/>
      <c r="G73" s="40" t="s">
        <v>702</v>
      </c>
      <c r="H73" s="40">
        <v>46.52</v>
      </c>
      <c r="I73" s="42">
        <v>3195.01</v>
      </c>
      <c r="J73" s="22"/>
      <c r="K73" s="22"/>
      <c r="L73" s="33"/>
      <c r="M73" s="34">
        <v>64</v>
      </c>
      <c r="N73" s="34">
        <f t="shared" si="9"/>
        <v>1.3172000000000057</v>
      </c>
      <c r="O73" s="33"/>
      <c r="P73" s="34">
        <v>64000</v>
      </c>
      <c r="Q73" s="34">
        <f t="shared" si="10"/>
        <v>3.202099999999994</v>
      </c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14"/>
      <c r="AC73" s="15" t="s">
        <v>185</v>
      </c>
      <c r="AD73" s="15">
        <v>-38</v>
      </c>
      <c r="AE73" s="16">
        <v>-30</v>
      </c>
      <c r="AF73" s="15">
        <v>253</v>
      </c>
      <c r="AG73" s="15">
        <v>-10</v>
      </c>
      <c r="AH73" s="10">
        <f t="shared" si="12"/>
        <v>0</v>
      </c>
      <c r="AI73" s="10">
        <f t="shared" si="11"/>
        <v>0</v>
      </c>
      <c r="AJ73" s="14"/>
      <c r="AK73" s="14"/>
      <c r="AL73" s="14"/>
      <c r="AM73" s="14"/>
      <c r="AN73" s="14"/>
      <c r="AO73" s="13"/>
      <c r="AP73" s="13"/>
      <c r="AQ73" s="13"/>
      <c r="AR73" s="13"/>
      <c r="AS73" s="13"/>
      <c r="AT73" s="13"/>
      <c r="AU73" s="13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O73" s="38"/>
      <c r="BP73" s="39" t="s">
        <v>90</v>
      </c>
      <c r="BQ73" s="39" t="s">
        <v>695</v>
      </c>
      <c r="BR73" s="38"/>
    </row>
    <row r="74" spans="1:70" ht="31.2" x14ac:dyDescent="0.25">
      <c r="A74" s="30"/>
      <c r="B74" s="10" t="s">
        <v>186</v>
      </c>
      <c r="C74" s="10">
        <v>0.96</v>
      </c>
      <c r="D74" s="29"/>
      <c r="E74" s="29"/>
      <c r="F74" s="22"/>
      <c r="G74" s="77" t="s">
        <v>701</v>
      </c>
      <c r="H74" s="77"/>
      <c r="I74" s="77"/>
      <c r="J74" s="22"/>
      <c r="K74" s="22"/>
      <c r="L74" s="33"/>
      <c r="M74" s="34">
        <v>65</v>
      </c>
      <c r="N74" s="34">
        <f t="shared" si="9"/>
        <v>1.3224000000000058</v>
      </c>
      <c r="O74" s="33"/>
      <c r="P74" s="34">
        <v>65000</v>
      </c>
      <c r="Q74" s="34">
        <f t="shared" si="10"/>
        <v>3.2381999999999938</v>
      </c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14"/>
      <c r="AC74" s="15" t="s">
        <v>64</v>
      </c>
      <c r="AD74" s="15"/>
      <c r="AE74" s="16"/>
      <c r="AF74" s="15"/>
      <c r="AG74" s="15"/>
      <c r="AH74" s="10">
        <f t="shared" si="12"/>
        <v>0</v>
      </c>
      <c r="AI74" s="10">
        <f t="shared" si="11"/>
        <v>0</v>
      </c>
      <c r="AJ74" s="14"/>
      <c r="AK74" s="14"/>
      <c r="AL74" s="14"/>
      <c r="AM74" s="14"/>
      <c r="AN74" s="14"/>
      <c r="AO74" s="13"/>
      <c r="AP74" s="13"/>
      <c r="AQ74" s="13"/>
      <c r="AR74" s="13"/>
      <c r="AS74" s="13"/>
      <c r="AT74" s="13"/>
      <c r="AU74" s="13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O74" s="38"/>
      <c r="BP74" s="39" t="s">
        <v>186</v>
      </c>
      <c r="BQ74" s="39" t="s">
        <v>700</v>
      </c>
      <c r="BR74" s="38"/>
    </row>
    <row r="75" spans="1:70" ht="27.6" x14ac:dyDescent="0.25">
      <c r="A75" s="30"/>
      <c r="B75" s="10" t="s">
        <v>187</v>
      </c>
      <c r="C75" s="10">
        <v>0.86</v>
      </c>
      <c r="D75" s="29"/>
      <c r="E75" s="29"/>
      <c r="F75" s="22"/>
      <c r="G75" s="10" t="s">
        <v>646</v>
      </c>
      <c r="H75" s="10" t="s">
        <v>699</v>
      </c>
      <c r="I75" s="10" t="s">
        <v>698</v>
      </c>
      <c r="J75" s="22"/>
      <c r="K75" s="22"/>
      <c r="L75" s="33"/>
      <c r="M75" s="34">
        <v>66</v>
      </c>
      <c r="N75" s="34">
        <f t="shared" si="9"/>
        <v>1.3276000000000059</v>
      </c>
      <c r="O75" s="33"/>
      <c r="P75" s="34">
        <v>66000</v>
      </c>
      <c r="Q75" s="34">
        <f t="shared" si="10"/>
        <v>3.2742999999999935</v>
      </c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14"/>
      <c r="AC75" s="15" t="s">
        <v>188</v>
      </c>
      <c r="AD75" s="15">
        <v>-27</v>
      </c>
      <c r="AE75" s="16">
        <v>-15</v>
      </c>
      <c r="AF75" s="15">
        <v>226</v>
      </c>
      <c r="AG75" s="15">
        <v>-2.4</v>
      </c>
      <c r="AH75" s="10">
        <f t="shared" si="12"/>
        <v>0</v>
      </c>
      <c r="AI75" s="10">
        <f t="shared" si="11"/>
        <v>0</v>
      </c>
      <c r="AJ75" s="14"/>
      <c r="AK75" s="14"/>
      <c r="AL75" s="14"/>
      <c r="AM75" s="14"/>
      <c r="AN75" s="14"/>
      <c r="AO75" s="13"/>
      <c r="AP75" s="13"/>
      <c r="AQ75" s="13"/>
      <c r="AR75" s="13"/>
      <c r="AS75" s="13"/>
      <c r="AT75" s="13"/>
      <c r="AU75" s="13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O75" s="38"/>
      <c r="BP75" s="39" t="s">
        <v>160</v>
      </c>
      <c r="BQ75" s="39" t="s">
        <v>684</v>
      </c>
      <c r="BR75" s="38"/>
    </row>
    <row r="76" spans="1:70" ht="31.5" customHeight="1" x14ac:dyDescent="0.25">
      <c r="A76" s="30"/>
      <c r="B76" s="10" t="s">
        <v>189</v>
      </c>
      <c r="C76" s="10">
        <v>1.0900000000000001</v>
      </c>
      <c r="D76" s="29"/>
      <c r="E76" s="29"/>
      <c r="F76" s="22"/>
      <c r="G76" s="41" t="s">
        <v>697</v>
      </c>
      <c r="H76" s="10" t="s">
        <v>696</v>
      </c>
      <c r="I76" s="10">
        <v>4311.13</v>
      </c>
      <c r="J76" s="22"/>
      <c r="K76" s="22"/>
      <c r="L76" s="33"/>
      <c r="M76" s="34">
        <v>67</v>
      </c>
      <c r="N76" s="34">
        <f t="shared" si="9"/>
        <v>1.332800000000006</v>
      </c>
      <c r="O76" s="33"/>
      <c r="P76" s="34">
        <v>67000</v>
      </c>
      <c r="Q76" s="34">
        <f t="shared" si="10"/>
        <v>3.3103999999999933</v>
      </c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14"/>
      <c r="AC76" s="15" t="s">
        <v>190</v>
      </c>
      <c r="AD76" s="15">
        <v>-28</v>
      </c>
      <c r="AE76" s="16">
        <v>-15</v>
      </c>
      <c r="AF76" s="15">
        <v>223</v>
      </c>
      <c r="AG76" s="15">
        <v>-2.6</v>
      </c>
      <c r="AH76" s="10">
        <f t="shared" si="12"/>
        <v>0</v>
      </c>
      <c r="AI76" s="10">
        <f t="shared" si="11"/>
        <v>0</v>
      </c>
      <c r="AJ76" s="14"/>
      <c r="AK76" s="14"/>
      <c r="AL76" s="14"/>
      <c r="AM76" s="14"/>
      <c r="AN76" s="14"/>
      <c r="AO76" s="13"/>
      <c r="AP76" s="13"/>
      <c r="AQ76" s="13"/>
      <c r="AR76" s="13"/>
      <c r="AS76" s="13"/>
      <c r="AT76" s="13"/>
      <c r="AU76" s="13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O76" s="38"/>
      <c r="BP76" s="39" t="s">
        <v>179</v>
      </c>
      <c r="BQ76" s="39" t="s">
        <v>695</v>
      </c>
      <c r="BR76" s="38"/>
    </row>
    <row r="77" spans="1:70" ht="46.95" customHeight="1" x14ac:dyDescent="0.25">
      <c r="A77" s="30"/>
      <c r="B77" s="10" t="s">
        <v>191</v>
      </c>
      <c r="C77" s="10">
        <v>1.04</v>
      </c>
      <c r="D77" s="29"/>
      <c r="E77" s="29"/>
      <c r="F77" s="22"/>
      <c r="G77" s="41" t="s">
        <v>694</v>
      </c>
      <c r="H77" s="40" t="s">
        <v>693</v>
      </c>
      <c r="I77" s="10">
        <v>4586.01</v>
      </c>
      <c r="J77" s="22"/>
      <c r="K77" s="22"/>
      <c r="L77" s="33"/>
      <c r="M77" s="34">
        <v>68</v>
      </c>
      <c r="N77" s="34">
        <f t="shared" ref="N77:N107" si="13">N76+0.0052</f>
        <v>1.3380000000000061</v>
      </c>
      <c r="O77" s="33"/>
      <c r="P77" s="34">
        <v>68000</v>
      </c>
      <c r="Q77" s="34">
        <f t="shared" ref="Q77:Q108" si="14">0.0361+Q76</f>
        <v>3.3464999999999931</v>
      </c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14"/>
      <c r="AC77" s="19" t="s">
        <v>131</v>
      </c>
      <c r="AD77" s="18"/>
      <c r="AE77" s="18"/>
      <c r="AF77" s="18"/>
      <c r="AG77" s="17"/>
      <c r="AH77" s="10">
        <f t="shared" si="12"/>
        <v>0</v>
      </c>
      <c r="AI77" s="10"/>
      <c r="AJ77" s="14"/>
      <c r="AK77" s="14"/>
      <c r="AL77" s="14"/>
      <c r="AM77" s="14"/>
      <c r="AN77" s="14"/>
      <c r="AO77" s="13"/>
      <c r="AP77" s="13"/>
      <c r="AQ77" s="13"/>
      <c r="AR77" s="13"/>
      <c r="AS77" s="13"/>
      <c r="AT77" s="13"/>
      <c r="AU77" s="13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O77" s="38"/>
      <c r="BP77" s="39" t="s">
        <v>220</v>
      </c>
      <c r="BQ77" s="39" t="s">
        <v>692</v>
      </c>
      <c r="BR77" s="38"/>
    </row>
    <row r="78" spans="1:70" ht="41.4" x14ac:dyDescent="0.25">
      <c r="A78" s="30"/>
      <c r="B78" s="37" t="s">
        <v>192</v>
      </c>
      <c r="C78" s="10"/>
      <c r="D78" s="29"/>
      <c r="E78" s="29"/>
      <c r="F78" s="22"/>
      <c r="G78" s="77" t="s">
        <v>691</v>
      </c>
      <c r="H78" s="77"/>
      <c r="I78" s="77"/>
      <c r="J78" s="22"/>
      <c r="K78" s="22"/>
      <c r="L78" s="33"/>
      <c r="M78" s="34">
        <v>69</v>
      </c>
      <c r="N78" s="34">
        <f t="shared" si="13"/>
        <v>1.3432000000000062</v>
      </c>
      <c r="O78" s="33"/>
      <c r="P78" s="34">
        <v>69000</v>
      </c>
      <c r="Q78" s="34">
        <f t="shared" si="14"/>
        <v>3.3825999999999929</v>
      </c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14"/>
      <c r="AC78" s="15" t="s">
        <v>193</v>
      </c>
      <c r="AD78" s="15">
        <v>-22</v>
      </c>
      <c r="AE78" s="16">
        <v>-12</v>
      </c>
      <c r="AF78" s="15">
        <v>190</v>
      </c>
      <c r="AG78" s="15">
        <v>-1.4</v>
      </c>
      <c r="AH78" s="10">
        <f t="shared" si="12"/>
        <v>0</v>
      </c>
      <c r="AI78" s="10">
        <f>AH77</f>
        <v>0</v>
      </c>
      <c r="AJ78" s="14"/>
      <c r="AK78" s="14"/>
      <c r="AL78" s="14"/>
      <c r="AM78" s="14"/>
      <c r="AN78" s="14"/>
      <c r="AO78" s="13"/>
      <c r="AP78" s="13"/>
      <c r="AQ78" s="13"/>
      <c r="AR78" s="13"/>
      <c r="AS78" s="13"/>
      <c r="AT78" s="13"/>
      <c r="AU78" s="13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O78" s="38"/>
      <c r="BP78" s="39" t="s">
        <v>567</v>
      </c>
      <c r="BQ78" s="39" t="s">
        <v>690</v>
      </c>
      <c r="BR78" s="38"/>
    </row>
    <row r="79" spans="1:70" ht="26.4" x14ac:dyDescent="0.25">
      <c r="A79" s="30"/>
      <c r="B79" s="10" t="s">
        <v>61</v>
      </c>
      <c r="C79" s="10">
        <v>1</v>
      </c>
      <c r="D79" s="29"/>
      <c r="E79" s="29"/>
      <c r="F79" s="22"/>
      <c r="G79" s="28" t="s">
        <v>646</v>
      </c>
      <c r="H79" s="28" t="s">
        <v>682</v>
      </c>
      <c r="I79" s="28" t="s">
        <v>689</v>
      </c>
      <c r="J79" s="22"/>
      <c r="K79" s="22"/>
      <c r="L79" s="33"/>
      <c r="M79" s="34">
        <v>70</v>
      </c>
      <c r="N79" s="34">
        <f t="shared" si="13"/>
        <v>1.3484000000000063</v>
      </c>
      <c r="O79" s="33"/>
      <c r="P79" s="34">
        <v>70000</v>
      </c>
      <c r="Q79" s="34">
        <f t="shared" si="14"/>
        <v>3.4186999999999927</v>
      </c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14"/>
      <c r="AC79" s="15" t="s">
        <v>194</v>
      </c>
      <c r="AD79" s="15">
        <v>-24</v>
      </c>
      <c r="AE79" s="16">
        <v>-12</v>
      </c>
      <c r="AF79" s="15">
        <v>199</v>
      </c>
      <c r="AG79" s="15">
        <v>-2.6</v>
      </c>
      <c r="AH79" s="10">
        <f t="shared" si="12"/>
        <v>0</v>
      </c>
      <c r="AI79" s="10">
        <f>AI78+$AH$77</f>
        <v>0</v>
      </c>
      <c r="AJ79" s="14"/>
      <c r="AK79" s="14"/>
      <c r="AL79" s="14"/>
      <c r="AM79" s="14"/>
      <c r="AN79" s="14"/>
      <c r="AO79" s="13"/>
      <c r="AP79" s="13"/>
      <c r="AQ79" s="13"/>
      <c r="AR79" s="13"/>
      <c r="AS79" s="13"/>
      <c r="AT79" s="13"/>
      <c r="AU79" s="13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O79" s="38"/>
      <c r="BP79" s="39" t="s">
        <v>187</v>
      </c>
      <c r="BQ79" s="39" t="s">
        <v>687</v>
      </c>
      <c r="BR79" s="38"/>
    </row>
    <row r="80" spans="1:70" ht="27.6" x14ac:dyDescent="0.25">
      <c r="A80" s="30"/>
      <c r="B80" s="10" t="s">
        <v>71</v>
      </c>
      <c r="C80" s="10">
        <v>1.07</v>
      </c>
      <c r="D80" s="29"/>
      <c r="E80" s="29"/>
      <c r="F80" s="22"/>
      <c r="G80" s="10" t="s">
        <v>643</v>
      </c>
      <c r="H80" s="10">
        <v>280</v>
      </c>
      <c r="I80" s="10">
        <v>69.73</v>
      </c>
      <c r="J80" s="22"/>
      <c r="K80" s="22"/>
      <c r="L80" s="33"/>
      <c r="M80" s="34">
        <v>71</v>
      </c>
      <c r="N80" s="34">
        <f t="shared" si="13"/>
        <v>1.3536000000000064</v>
      </c>
      <c r="O80" s="33"/>
      <c r="P80" s="34">
        <v>71000</v>
      </c>
      <c r="Q80" s="34">
        <f t="shared" si="14"/>
        <v>3.4547999999999925</v>
      </c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14"/>
      <c r="AC80" s="15" t="s">
        <v>195</v>
      </c>
      <c r="AD80" s="15">
        <v>-23</v>
      </c>
      <c r="AE80" s="16">
        <v>-11</v>
      </c>
      <c r="AF80" s="15">
        <v>191</v>
      </c>
      <c r="AG80" s="15">
        <v>-0.8</v>
      </c>
      <c r="AH80" s="10">
        <f t="shared" si="12"/>
        <v>0</v>
      </c>
      <c r="AI80" s="10">
        <f>AI79+$AH$77</f>
        <v>0</v>
      </c>
      <c r="AJ80" s="14"/>
      <c r="AK80" s="14"/>
      <c r="AL80" s="14"/>
      <c r="AM80" s="14"/>
      <c r="AN80" s="14"/>
      <c r="AO80" s="13"/>
      <c r="AP80" s="13"/>
      <c r="AQ80" s="13"/>
      <c r="AR80" s="13"/>
      <c r="AS80" s="13"/>
      <c r="AT80" s="13"/>
      <c r="AU80" s="13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O80" s="38"/>
      <c r="BP80" s="39" t="s">
        <v>148</v>
      </c>
      <c r="BQ80" s="39" t="s">
        <v>688</v>
      </c>
      <c r="BR80" s="38"/>
    </row>
    <row r="81" spans="1:70" ht="27.6" x14ac:dyDescent="0.25">
      <c r="A81" s="30"/>
      <c r="B81" s="10" t="s">
        <v>196</v>
      </c>
      <c r="C81" s="10">
        <v>1.03</v>
      </c>
      <c r="D81" s="29"/>
      <c r="E81" s="29"/>
      <c r="F81" s="22"/>
      <c r="G81" s="10" t="s">
        <v>642</v>
      </c>
      <c r="H81" s="10">
        <v>580</v>
      </c>
      <c r="I81" s="10">
        <v>33.869999999999997</v>
      </c>
      <c r="J81" s="22"/>
      <c r="K81" s="22"/>
      <c r="L81" s="33"/>
      <c r="M81" s="34">
        <v>72</v>
      </c>
      <c r="N81" s="34">
        <f t="shared" si="13"/>
        <v>1.3588000000000064</v>
      </c>
      <c r="O81" s="33"/>
      <c r="P81" s="34">
        <v>72000</v>
      </c>
      <c r="Q81" s="34">
        <f t="shared" si="14"/>
        <v>3.4908999999999923</v>
      </c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14"/>
      <c r="AC81" s="15" t="s">
        <v>197</v>
      </c>
      <c r="AD81" s="15">
        <v>-25</v>
      </c>
      <c r="AE81" s="16">
        <v>-12</v>
      </c>
      <c r="AF81" s="15">
        <v>200</v>
      </c>
      <c r="AG81" s="15">
        <v>-1.9</v>
      </c>
      <c r="AH81" s="10">
        <f t="shared" si="12"/>
        <v>0</v>
      </c>
      <c r="AI81" s="10">
        <f>AI80+$AH$77</f>
        <v>0</v>
      </c>
      <c r="AJ81" s="14"/>
      <c r="AK81" s="14"/>
      <c r="AL81" s="14"/>
      <c r="AM81" s="14"/>
      <c r="AN81" s="14"/>
      <c r="AO81" s="13"/>
      <c r="AP81" s="13"/>
      <c r="AQ81" s="13"/>
      <c r="AR81" s="13"/>
      <c r="AS81" s="13"/>
      <c r="AT81" s="13"/>
      <c r="AU81" s="13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O81" s="38"/>
      <c r="BP81" s="39" t="s">
        <v>580</v>
      </c>
      <c r="BQ81" s="39" t="s">
        <v>687</v>
      </c>
      <c r="BR81" s="38"/>
    </row>
    <row r="82" spans="1:70" ht="31.5" customHeight="1" x14ac:dyDescent="0.25">
      <c r="A82" s="30"/>
      <c r="B82" s="10" t="s">
        <v>198</v>
      </c>
      <c r="C82" s="10">
        <v>0.98</v>
      </c>
      <c r="D82" s="29"/>
      <c r="E82" s="29"/>
      <c r="F82" s="22"/>
      <c r="G82" s="10" t="s">
        <v>641</v>
      </c>
      <c r="H82" s="10">
        <v>800</v>
      </c>
      <c r="I82" s="10">
        <v>25.43</v>
      </c>
      <c r="J82" s="22"/>
      <c r="K82" s="22"/>
      <c r="L82" s="33"/>
      <c r="M82" s="34">
        <v>73</v>
      </c>
      <c r="N82" s="34">
        <f t="shared" si="13"/>
        <v>1.3640000000000065</v>
      </c>
      <c r="O82" s="33"/>
      <c r="P82" s="34">
        <v>73000</v>
      </c>
      <c r="Q82" s="34">
        <f t="shared" si="14"/>
        <v>3.5269999999999921</v>
      </c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14"/>
      <c r="AC82" s="15" t="s">
        <v>199</v>
      </c>
      <c r="AD82" s="15">
        <v>-24</v>
      </c>
      <c r="AE82" s="16">
        <v>-13</v>
      </c>
      <c r="AF82" s="15">
        <v>191</v>
      </c>
      <c r="AG82" s="15">
        <v>-2.2000000000000002</v>
      </c>
      <c r="AH82" s="10">
        <f t="shared" si="12"/>
        <v>0</v>
      </c>
      <c r="AI82" s="10">
        <f>AI81+$AH$77</f>
        <v>0</v>
      </c>
      <c r="AJ82" s="14"/>
      <c r="AK82" s="14"/>
      <c r="AL82" s="14"/>
      <c r="AM82" s="14"/>
      <c r="AN82" s="14"/>
      <c r="AO82" s="13"/>
      <c r="AP82" s="13"/>
      <c r="AQ82" s="13"/>
      <c r="AR82" s="13"/>
      <c r="AS82" s="13"/>
      <c r="AT82" s="13"/>
      <c r="AU82" s="13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O82" s="38"/>
      <c r="BP82" s="39" t="s">
        <v>227</v>
      </c>
      <c r="BQ82" s="39" t="s">
        <v>686</v>
      </c>
      <c r="BR82" s="38"/>
    </row>
    <row r="83" spans="1:70" ht="34.950000000000003" customHeight="1" x14ac:dyDescent="0.25">
      <c r="A83" s="30"/>
      <c r="B83" s="10" t="s">
        <v>200</v>
      </c>
      <c r="C83" s="31">
        <v>1.03</v>
      </c>
      <c r="D83" s="29"/>
      <c r="E83" s="29"/>
      <c r="F83" s="22"/>
      <c r="G83" s="10" t="s">
        <v>640</v>
      </c>
      <c r="H83" s="10">
        <v>2500</v>
      </c>
      <c r="I83" s="10">
        <v>22.65</v>
      </c>
      <c r="J83" s="22"/>
      <c r="K83" s="22"/>
      <c r="L83" s="33"/>
      <c r="M83" s="34">
        <v>74</v>
      </c>
      <c r="N83" s="34">
        <f t="shared" si="13"/>
        <v>1.3692000000000066</v>
      </c>
      <c r="O83" s="33"/>
      <c r="P83" s="34">
        <v>74000</v>
      </c>
      <c r="Q83" s="34">
        <f t="shared" si="14"/>
        <v>3.5630999999999919</v>
      </c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14"/>
      <c r="AC83" s="19" t="s">
        <v>104</v>
      </c>
      <c r="AD83" s="18"/>
      <c r="AE83" s="18"/>
      <c r="AF83" s="18"/>
      <c r="AG83" s="17"/>
      <c r="AH83" s="10">
        <f t="shared" si="12"/>
        <v>0</v>
      </c>
      <c r="AI83" s="10"/>
      <c r="AJ83" s="14"/>
      <c r="AK83" s="14"/>
      <c r="AL83" s="14"/>
      <c r="AM83" s="14"/>
      <c r="AN83" s="14"/>
      <c r="AO83" s="13"/>
      <c r="AP83" s="13"/>
      <c r="AQ83" s="13"/>
      <c r="AR83" s="13"/>
      <c r="AS83" s="13"/>
      <c r="AT83" s="13"/>
      <c r="AU83" s="13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O83" s="38"/>
      <c r="BP83" s="39" t="s">
        <v>191</v>
      </c>
      <c r="BQ83" s="39" t="s">
        <v>685</v>
      </c>
      <c r="BR83" s="38"/>
    </row>
    <row r="84" spans="1:70" ht="27.6" x14ac:dyDescent="0.25">
      <c r="A84" s="30"/>
      <c r="B84" s="10" t="s">
        <v>201</v>
      </c>
      <c r="C84" s="10">
        <v>1.04</v>
      </c>
      <c r="D84" s="29"/>
      <c r="E84" s="29"/>
      <c r="F84" s="22"/>
      <c r="G84" s="10" t="s">
        <v>639</v>
      </c>
      <c r="H84" s="10">
        <v>3600</v>
      </c>
      <c r="I84" s="10">
        <v>20.21</v>
      </c>
      <c r="J84" s="22"/>
      <c r="K84" s="22"/>
      <c r="L84" s="33"/>
      <c r="M84" s="34">
        <v>75</v>
      </c>
      <c r="N84" s="34">
        <f t="shared" si="13"/>
        <v>1.3744000000000067</v>
      </c>
      <c r="O84" s="33"/>
      <c r="P84" s="34">
        <v>75000</v>
      </c>
      <c r="Q84" s="34">
        <f t="shared" si="14"/>
        <v>3.5991999999999917</v>
      </c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14"/>
      <c r="AC84" s="15" t="s">
        <v>202</v>
      </c>
      <c r="AD84" s="15">
        <v>-30</v>
      </c>
      <c r="AE84" s="16">
        <v>-16</v>
      </c>
      <c r="AF84" s="15">
        <v>245</v>
      </c>
      <c r="AG84" s="15">
        <v>-2.4</v>
      </c>
      <c r="AH84" s="10">
        <f t="shared" si="12"/>
        <v>0</v>
      </c>
      <c r="AI84" s="10">
        <f>AH83</f>
        <v>0</v>
      </c>
      <c r="AJ84" s="14"/>
      <c r="AK84" s="14"/>
      <c r="AL84" s="14"/>
      <c r="AM84" s="14"/>
      <c r="AN84" s="14"/>
      <c r="AO84" s="13"/>
      <c r="AP84" s="13"/>
      <c r="AQ84" s="13"/>
      <c r="AR84" s="13"/>
      <c r="AS84" s="13"/>
      <c r="AT84" s="13"/>
      <c r="AU84" s="13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O84" s="38"/>
      <c r="BP84" s="39" t="s">
        <v>594</v>
      </c>
      <c r="BQ84" s="39" t="s">
        <v>684</v>
      </c>
      <c r="BR84" s="38"/>
    </row>
    <row r="85" spans="1:70" ht="15.6" x14ac:dyDescent="0.25">
      <c r="A85" s="30"/>
      <c r="B85" s="10" t="s">
        <v>203</v>
      </c>
      <c r="C85" s="10">
        <v>1.01</v>
      </c>
      <c r="D85" s="29"/>
      <c r="E85" s="29"/>
      <c r="F85" s="22"/>
      <c r="G85" s="10" t="s">
        <v>638</v>
      </c>
      <c r="H85" s="10">
        <v>7200</v>
      </c>
      <c r="I85" s="10">
        <v>10.71</v>
      </c>
      <c r="J85" s="22"/>
      <c r="K85" s="22"/>
      <c r="L85" s="33"/>
      <c r="M85" s="34">
        <v>76</v>
      </c>
      <c r="N85" s="34">
        <f t="shared" si="13"/>
        <v>1.3796000000000068</v>
      </c>
      <c r="O85" s="33"/>
      <c r="P85" s="34">
        <v>76000</v>
      </c>
      <c r="Q85" s="34">
        <f t="shared" si="14"/>
        <v>3.6352999999999915</v>
      </c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14"/>
      <c r="AC85" s="15" t="s">
        <v>204</v>
      </c>
      <c r="AD85" s="15">
        <v>-32</v>
      </c>
      <c r="AE85" s="16">
        <v>-16</v>
      </c>
      <c r="AF85" s="15">
        <v>244</v>
      </c>
      <c r="AG85" s="15">
        <v>-3</v>
      </c>
      <c r="AH85" s="10">
        <f t="shared" si="12"/>
        <v>0</v>
      </c>
      <c r="AI85" s="10">
        <f>AI84+$AH$83</f>
        <v>0</v>
      </c>
      <c r="AJ85" s="14"/>
      <c r="AK85" s="14"/>
      <c r="AL85" s="14"/>
      <c r="AM85" s="14"/>
      <c r="AN85" s="14"/>
      <c r="AO85" s="13"/>
      <c r="AP85" s="13"/>
      <c r="AQ85" s="13"/>
      <c r="AR85" s="13"/>
      <c r="AS85" s="13"/>
      <c r="AT85" s="13"/>
      <c r="AU85" s="13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O85" s="38"/>
      <c r="BP85" s="38"/>
      <c r="BQ85" s="38"/>
      <c r="BR85" s="38"/>
    </row>
    <row r="86" spans="1:70" ht="15.6" x14ac:dyDescent="0.25">
      <c r="A86" s="30"/>
      <c r="B86" s="10" t="s">
        <v>205</v>
      </c>
      <c r="C86" s="10">
        <v>0.97</v>
      </c>
      <c r="D86" s="29"/>
      <c r="E86" s="29"/>
      <c r="F86" s="22"/>
      <c r="G86" s="77" t="s">
        <v>683</v>
      </c>
      <c r="H86" s="77"/>
      <c r="I86" s="77"/>
      <c r="J86" s="22"/>
      <c r="K86" s="22"/>
      <c r="L86" s="33"/>
      <c r="M86" s="34">
        <v>77</v>
      </c>
      <c r="N86" s="34">
        <f t="shared" si="13"/>
        <v>1.3848000000000069</v>
      </c>
      <c r="O86" s="33"/>
      <c r="P86" s="34">
        <v>77000</v>
      </c>
      <c r="Q86" s="34">
        <f t="shared" si="14"/>
        <v>3.6713999999999913</v>
      </c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14"/>
      <c r="AC86" s="15" t="s">
        <v>206</v>
      </c>
      <c r="AD86" s="15">
        <v>-32</v>
      </c>
      <c r="AE86" s="16">
        <v>-17</v>
      </c>
      <c r="AF86" s="15">
        <v>248</v>
      </c>
      <c r="AG86" s="15">
        <v>-2.4</v>
      </c>
      <c r="AH86" s="10">
        <f t="shared" si="12"/>
        <v>0</v>
      </c>
      <c r="AI86" s="10">
        <f>AI85+$AH$83</f>
        <v>0</v>
      </c>
      <c r="AJ86" s="14"/>
      <c r="AK86" s="14"/>
      <c r="AL86" s="14"/>
      <c r="AM86" s="14"/>
      <c r="AN86" s="14"/>
      <c r="AO86" s="13"/>
      <c r="AP86" s="13"/>
      <c r="AQ86" s="13"/>
      <c r="AR86" s="13"/>
      <c r="AS86" s="13"/>
      <c r="AT86" s="13"/>
      <c r="AU86" s="13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</row>
    <row r="87" spans="1:70" ht="26.4" x14ac:dyDescent="0.25">
      <c r="A87" s="30"/>
      <c r="B87" s="10" t="s">
        <v>207</v>
      </c>
      <c r="C87" s="10">
        <v>1.02</v>
      </c>
      <c r="D87" s="29"/>
      <c r="E87" s="29"/>
      <c r="F87" s="22"/>
      <c r="G87" s="28" t="s">
        <v>646</v>
      </c>
      <c r="H87" s="28" t="s">
        <v>682</v>
      </c>
      <c r="I87" s="28" t="s">
        <v>681</v>
      </c>
      <c r="J87" s="22"/>
      <c r="K87" s="22"/>
      <c r="L87" s="33"/>
      <c r="M87" s="34">
        <v>78</v>
      </c>
      <c r="N87" s="34">
        <f t="shared" si="13"/>
        <v>1.390000000000007</v>
      </c>
      <c r="O87" s="33"/>
      <c r="P87" s="34">
        <v>78000</v>
      </c>
      <c r="Q87" s="34">
        <f t="shared" si="14"/>
        <v>3.7074999999999911</v>
      </c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14"/>
      <c r="AC87" s="15" t="s">
        <v>208</v>
      </c>
      <c r="AD87" s="15">
        <v>-34</v>
      </c>
      <c r="AE87" s="16">
        <v>-19</v>
      </c>
      <c r="AF87" s="15">
        <v>248</v>
      </c>
      <c r="AG87" s="15">
        <v>-3.7</v>
      </c>
      <c r="AH87" s="10">
        <f t="shared" si="12"/>
        <v>0</v>
      </c>
      <c r="AI87" s="10">
        <f>AI86+$AH$83</f>
        <v>0</v>
      </c>
      <c r="AJ87" s="14"/>
      <c r="AK87" s="14"/>
      <c r="AL87" s="14"/>
      <c r="AM87" s="14"/>
      <c r="AN87" s="14"/>
      <c r="AO87" s="13"/>
      <c r="AP87" s="13"/>
      <c r="AQ87" s="13"/>
      <c r="AR87" s="13"/>
      <c r="AS87" s="13"/>
      <c r="AT87" s="13"/>
      <c r="AU87" s="13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</row>
    <row r="88" spans="1:70" ht="31.5" customHeight="1" x14ac:dyDescent="0.25">
      <c r="A88" s="30"/>
      <c r="B88" s="10" t="s">
        <v>209</v>
      </c>
      <c r="C88" s="10">
        <v>1.04</v>
      </c>
      <c r="D88" s="29"/>
      <c r="E88" s="29"/>
      <c r="F88" s="22"/>
      <c r="G88" s="10" t="s">
        <v>680</v>
      </c>
      <c r="H88" s="10">
        <v>320</v>
      </c>
      <c r="I88" s="10">
        <v>96.06</v>
      </c>
      <c r="J88" s="22"/>
      <c r="K88" s="22"/>
      <c r="L88" s="33"/>
      <c r="M88" s="34">
        <v>79</v>
      </c>
      <c r="N88" s="34">
        <f t="shared" si="13"/>
        <v>1.3952000000000071</v>
      </c>
      <c r="O88" s="33"/>
      <c r="P88" s="34">
        <v>79000</v>
      </c>
      <c r="Q88" s="34">
        <f t="shared" si="14"/>
        <v>3.7435999999999909</v>
      </c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14"/>
      <c r="AC88" s="15" t="s">
        <v>210</v>
      </c>
      <c r="AD88" s="15">
        <v>-33</v>
      </c>
      <c r="AE88" s="16">
        <v>-18</v>
      </c>
      <c r="AF88" s="15">
        <v>249</v>
      </c>
      <c r="AG88" s="15">
        <v>-3.4</v>
      </c>
      <c r="AH88" s="10">
        <f t="shared" si="12"/>
        <v>0</v>
      </c>
      <c r="AI88" s="10">
        <f>AI87+$AH$83</f>
        <v>0</v>
      </c>
      <c r="AJ88" s="14"/>
      <c r="AK88" s="14"/>
      <c r="AL88" s="14"/>
      <c r="AM88" s="14"/>
      <c r="AN88" s="14"/>
      <c r="AO88" s="13"/>
      <c r="AP88" s="13"/>
      <c r="AQ88" s="13"/>
      <c r="AR88" s="13"/>
      <c r="AS88" s="13"/>
      <c r="AT88" s="13"/>
      <c r="AU88" s="13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</row>
    <row r="89" spans="1:70" ht="27.6" customHeight="1" x14ac:dyDescent="0.25">
      <c r="A89" s="30"/>
      <c r="B89" s="37" t="s">
        <v>211</v>
      </c>
      <c r="C89" s="10"/>
      <c r="D89" s="29"/>
      <c r="E89" s="29"/>
      <c r="F89" s="22"/>
      <c r="G89" s="10" t="s">
        <v>679</v>
      </c>
      <c r="H89" s="10">
        <v>640</v>
      </c>
      <c r="I89" s="10">
        <v>49.54</v>
      </c>
      <c r="J89" s="22"/>
      <c r="K89" s="22"/>
      <c r="L89" s="33"/>
      <c r="M89" s="34">
        <v>80</v>
      </c>
      <c r="N89" s="34">
        <f t="shared" si="13"/>
        <v>1.4004000000000072</v>
      </c>
      <c r="O89" s="33"/>
      <c r="P89" s="34">
        <v>80000</v>
      </c>
      <c r="Q89" s="34">
        <f t="shared" si="14"/>
        <v>3.7796999999999907</v>
      </c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14"/>
      <c r="AC89" s="19" t="s">
        <v>66</v>
      </c>
      <c r="AD89" s="18"/>
      <c r="AE89" s="18"/>
      <c r="AF89" s="18"/>
      <c r="AG89" s="17"/>
      <c r="AH89" s="10">
        <f t="shared" si="12"/>
        <v>0</v>
      </c>
      <c r="AI89" s="10"/>
      <c r="AJ89" s="14"/>
      <c r="AK89" s="14"/>
      <c r="AL89" s="14"/>
      <c r="AM89" s="14"/>
      <c r="AN89" s="14"/>
      <c r="AO89" s="13"/>
      <c r="AP89" s="13"/>
      <c r="AQ89" s="13"/>
      <c r="AR89" s="13"/>
      <c r="AS89" s="13"/>
      <c r="AT89" s="13"/>
      <c r="AU89" s="13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</row>
    <row r="90" spans="1:70" ht="31.5" customHeight="1" x14ac:dyDescent="0.25">
      <c r="A90" s="30"/>
      <c r="B90" s="10" t="s">
        <v>166</v>
      </c>
      <c r="C90" s="10">
        <v>1.02</v>
      </c>
      <c r="D90" s="29"/>
      <c r="E90" s="29"/>
      <c r="F90" s="22"/>
      <c r="G90" s="10" t="s">
        <v>678</v>
      </c>
      <c r="H90" s="10">
        <v>900</v>
      </c>
      <c r="I90" s="10">
        <v>37.79</v>
      </c>
      <c r="J90" s="22"/>
      <c r="K90" s="22"/>
      <c r="L90" s="33"/>
      <c r="M90" s="34">
        <v>81</v>
      </c>
      <c r="N90" s="34">
        <f t="shared" si="13"/>
        <v>1.4056000000000073</v>
      </c>
      <c r="O90" s="33"/>
      <c r="P90" s="34">
        <v>81000</v>
      </c>
      <c r="Q90" s="34">
        <f t="shared" si="14"/>
        <v>3.8157999999999905</v>
      </c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14"/>
      <c r="AC90" s="15" t="s">
        <v>212</v>
      </c>
      <c r="AD90" s="15">
        <v>-24</v>
      </c>
      <c r="AE90" s="16">
        <v>-12</v>
      </c>
      <c r="AF90" s="15">
        <v>205</v>
      </c>
      <c r="AG90" s="15">
        <v>-1.5</v>
      </c>
      <c r="AH90" s="10">
        <f t="shared" si="12"/>
        <v>0</v>
      </c>
      <c r="AI90" s="10">
        <f>AH89</f>
        <v>0</v>
      </c>
      <c r="AJ90" s="14"/>
      <c r="AK90" s="14"/>
      <c r="AL90" s="14"/>
      <c r="AM90" s="14"/>
      <c r="AN90" s="14"/>
      <c r="AO90" s="13"/>
      <c r="AP90" s="13"/>
      <c r="AQ90" s="13"/>
      <c r="AR90" s="13"/>
      <c r="AS90" s="13"/>
      <c r="AT90" s="13"/>
      <c r="AU90" s="13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</row>
    <row r="91" spans="1:70" ht="15.6" customHeight="1" x14ac:dyDescent="0.25">
      <c r="A91" s="30"/>
      <c r="B91" s="10" t="s">
        <v>213</v>
      </c>
      <c r="C91" s="10">
        <v>1.44</v>
      </c>
      <c r="D91" s="29"/>
      <c r="E91" s="29"/>
      <c r="F91" s="22"/>
      <c r="G91" s="10" t="s">
        <v>677</v>
      </c>
      <c r="H91" s="10">
        <v>1960</v>
      </c>
      <c r="I91" s="10">
        <v>37.14</v>
      </c>
      <c r="J91" s="22"/>
      <c r="K91" s="22"/>
      <c r="L91" s="33"/>
      <c r="M91" s="34">
        <v>82</v>
      </c>
      <c r="N91" s="34">
        <f t="shared" si="13"/>
        <v>1.4108000000000074</v>
      </c>
      <c r="O91" s="33"/>
      <c r="P91" s="34">
        <v>82000</v>
      </c>
      <c r="Q91" s="34">
        <f t="shared" si="14"/>
        <v>3.8518999999999903</v>
      </c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14"/>
      <c r="AC91" s="19" t="s">
        <v>139</v>
      </c>
      <c r="AD91" s="18"/>
      <c r="AE91" s="18"/>
      <c r="AF91" s="18"/>
      <c r="AG91" s="17"/>
      <c r="AH91" s="10">
        <f t="shared" si="12"/>
        <v>0</v>
      </c>
      <c r="AI91" s="10"/>
      <c r="AJ91" s="14"/>
      <c r="AK91" s="14"/>
      <c r="AL91" s="14"/>
      <c r="AM91" s="14"/>
      <c r="AN91" s="14"/>
      <c r="AO91" s="13"/>
      <c r="AP91" s="13"/>
      <c r="AQ91" s="13"/>
      <c r="AR91" s="13"/>
      <c r="AS91" s="13"/>
      <c r="AT91" s="13"/>
      <c r="AU91" s="13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</row>
    <row r="92" spans="1:70" ht="15.6" x14ac:dyDescent="0.25">
      <c r="A92" s="30"/>
      <c r="B92" s="10" t="s">
        <v>214</v>
      </c>
      <c r="C92" s="31">
        <v>1.03</v>
      </c>
      <c r="D92" s="29"/>
      <c r="E92" s="29"/>
      <c r="F92" s="22"/>
      <c r="G92" s="10" t="s">
        <v>676</v>
      </c>
      <c r="H92" s="10">
        <v>3750</v>
      </c>
      <c r="I92" s="10">
        <v>19.16</v>
      </c>
      <c r="J92" s="22"/>
      <c r="K92" s="22"/>
      <c r="L92" s="33"/>
      <c r="M92" s="34">
        <v>83</v>
      </c>
      <c r="N92" s="34">
        <f t="shared" si="13"/>
        <v>1.4160000000000075</v>
      </c>
      <c r="O92" s="33"/>
      <c r="P92" s="34">
        <v>83000</v>
      </c>
      <c r="Q92" s="34">
        <f t="shared" si="14"/>
        <v>3.8879999999999901</v>
      </c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14"/>
      <c r="AC92" s="15" t="s">
        <v>215</v>
      </c>
      <c r="AD92" s="15">
        <v>-7</v>
      </c>
      <c r="AE92" s="16">
        <v>0</v>
      </c>
      <c r="AF92" s="15">
        <v>158</v>
      </c>
      <c r="AG92" s="15">
        <v>4.7</v>
      </c>
      <c r="AH92" s="10">
        <f t="shared" si="12"/>
        <v>0</v>
      </c>
      <c r="AI92" s="10">
        <f>AH91</f>
        <v>0</v>
      </c>
      <c r="AJ92" s="14"/>
      <c r="AK92" s="14"/>
      <c r="AL92" s="14"/>
      <c r="AM92" s="14"/>
      <c r="AN92" s="14"/>
      <c r="AO92" s="13"/>
      <c r="AP92" s="13"/>
      <c r="AQ92" s="13"/>
      <c r="AR92" s="13"/>
      <c r="AS92" s="13"/>
      <c r="AT92" s="13"/>
      <c r="AU92" s="13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</row>
    <row r="93" spans="1:70" ht="15.6" x14ac:dyDescent="0.25">
      <c r="A93" s="30"/>
      <c r="B93" s="10" t="s">
        <v>216</v>
      </c>
      <c r="C93" s="10">
        <v>1.0900000000000001</v>
      </c>
      <c r="D93" s="29"/>
      <c r="E93" s="29"/>
      <c r="F93" s="22"/>
      <c r="G93" s="10" t="s">
        <v>675</v>
      </c>
      <c r="H93" s="10">
        <v>6000</v>
      </c>
      <c r="I93" s="10">
        <v>12.65</v>
      </c>
      <c r="J93" s="22"/>
      <c r="K93" s="22"/>
      <c r="L93" s="33"/>
      <c r="M93" s="34">
        <v>84</v>
      </c>
      <c r="N93" s="34">
        <f t="shared" si="13"/>
        <v>1.4212000000000076</v>
      </c>
      <c r="O93" s="33"/>
      <c r="P93" s="34">
        <v>84000</v>
      </c>
      <c r="Q93" s="34">
        <f t="shared" si="14"/>
        <v>3.9240999999999899</v>
      </c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14"/>
      <c r="AC93" s="15" t="s">
        <v>217</v>
      </c>
      <c r="AD93" s="15">
        <v>-13</v>
      </c>
      <c r="AE93" s="16">
        <v>-2</v>
      </c>
      <c r="AF93" s="15">
        <v>165</v>
      </c>
      <c r="AG93" s="15">
        <v>3.6</v>
      </c>
      <c r="AH93" s="10">
        <f t="shared" si="12"/>
        <v>0</v>
      </c>
      <c r="AI93" s="10">
        <f>AI92+$AH$91</f>
        <v>0</v>
      </c>
      <c r="AJ93" s="14"/>
      <c r="AK93" s="14"/>
      <c r="AL93" s="14"/>
      <c r="AM93" s="14"/>
      <c r="AN93" s="14"/>
      <c r="AO93" s="13"/>
      <c r="AP93" s="13"/>
      <c r="AQ93" s="13"/>
      <c r="AR93" s="13"/>
      <c r="AS93" s="13"/>
      <c r="AT93" s="13"/>
      <c r="AU93" s="13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</row>
    <row r="94" spans="1:70" ht="31.5" customHeight="1" x14ac:dyDescent="0.25">
      <c r="A94" s="30"/>
      <c r="B94" s="10" t="s">
        <v>218</v>
      </c>
      <c r="C94" s="10">
        <v>1.1000000000000001</v>
      </c>
      <c r="D94" s="29"/>
      <c r="E94" s="29"/>
      <c r="F94" s="22"/>
      <c r="G94" s="77" t="s">
        <v>674</v>
      </c>
      <c r="H94" s="77"/>
      <c r="I94" s="77"/>
      <c r="J94" s="22"/>
      <c r="K94" s="22"/>
      <c r="L94" s="33"/>
      <c r="M94" s="34">
        <v>85</v>
      </c>
      <c r="N94" s="34">
        <f t="shared" si="13"/>
        <v>1.4264000000000077</v>
      </c>
      <c r="O94" s="33"/>
      <c r="P94" s="34">
        <v>85000</v>
      </c>
      <c r="Q94" s="34">
        <f t="shared" si="14"/>
        <v>3.9601999999999897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14"/>
      <c r="AC94" s="15" t="s">
        <v>219</v>
      </c>
      <c r="AD94" s="15">
        <v>-17</v>
      </c>
      <c r="AE94" s="16">
        <v>-5</v>
      </c>
      <c r="AF94" s="15">
        <v>172</v>
      </c>
      <c r="AG94" s="15">
        <v>2.2000000000000002</v>
      </c>
      <c r="AH94" s="10">
        <f t="shared" si="12"/>
        <v>0</v>
      </c>
      <c r="AI94" s="10">
        <f>AI93+$AH$91</f>
        <v>0</v>
      </c>
      <c r="AJ94" s="14"/>
      <c r="AK94" s="14"/>
      <c r="AL94" s="14"/>
      <c r="AM94" s="14"/>
      <c r="AN94" s="14"/>
      <c r="AO94" s="13"/>
      <c r="AP94" s="13"/>
      <c r="AQ94" s="13"/>
      <c r="AR94" s="13"/>
      <c r="AS94" s="13"/>
      <c r="AT94" s="13"/>
      <c r="AU94" s="13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</row>
    <row r="95" spans="1:70" ht="15.6" customHeight="1" x14ac:dyDescent="0.25">
      <c r="A95" s="30"/>
      <c r="B95" s="10" t="s">
        <v>220</v>
      </c>
      <c r="C95" s="10">
        <v>1.42</v>
      </c>
      <c r="D95" s="29"/>
      <c r="E95" s="29"/>
      <c r="F95" s="22"/>
      <c r="G95" s="28" t="s">
        <v>646</v>
      </c>
      <c r="H95" s="10" t="s">
        <v>673</v>
      </c>
      <c r="I95" s="10" t="s">
        <v>672</v>
      </c>
      <c r="J95" s="22"/>
      <c r="K95" s="22"/>
      <c r="L95" s="33"/>
      <c r="M95" s="34">
        <v>86</v>
      </c>
      <c r="N95" s="34">
        <f t="shared" si="13"/>
        <v>1.4316000000000078</v>
      </c>
      <c r="O95" s="33"/>
      <c r="P95" s="34">
        <v>86000</v>
      </c>
      <c r="Q95" s="34">
        <f t="shared" si="14"/>
        <v>3.9962999999999895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14"/>
      <c r="AC95" s="19" t="s">
        <v>221</v>
      </c>
      <c r="AD95" s="18"/>
      <c r="AE95" s="18"/>
      <c r="AF95" s="18"/>
      <c r="AG95" s="17"/>
      <c r="AH95" s="10">
        <f t="shared" si="12"/>
        <v>0</v>
      </c>
      <c r="AI95" s="10"/>
      <c r="AJ95" s="14"/>
      <c r="AK95" s="14"/>
      <c r="AL95" s="14"/>
      <c r="AM95" s="14"/>
      <c r="AN95" s="14"/>
      <c r="AO95" s="13"/>
      <c r="AP95" s="13"/>
      <c r="AQ95" s="13"/>
      <c r="AR95" s="13"/>
      <c r="AS95" s="13"/>
      <c r="AT95" s="13"/>
      <c r="AU95" s="13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</row>
    <row r="96" spans="1:70" ht="15.6" x14ac:dyDescent="0.25">
      <c r="A96" s="30"/>
      <c r="B96" s="10" t="s">
        <v>89</v>
      </c>
      <c r="C96" s="10">
        <v>1.06</v>
      </c>
      <c r="D96" s="29"/>
      <c r="E96" s="29"/>
      <c r="F96" s="22"/>
      <c r="G96" s="10" t="s">
        <v>671</v>
      </c>
      <c r="H96" s="10">
        <v>0</v>
      </c>
      <c r="I96" s="10">
        <v>16785.18</v>
      </c>
      <c r="J96" s="22"/>
      <c r="K96" s="22"/>
      <c r="L96" s="33"/>
      <c r="M96" s="34">
        <v>87</v>
      </c>
      <c r="N96" s="34">
        <f t="shared" si="13"/>
        <v>1.4368000000000078</v>
      </c>
      <c r="O96" s="33"/>
      <c r="P96" s="34">
        <v>87000</v>
      </c>
      <c r="Q96" s="34">
        <f t="shared" si="14"/>
        <v>4.0323999999999893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14"/>
      <c r="AC96" s="15" t="s">
        <v>222</v>
      </c>
      <c r="AD96" s="15">
        <v>-31</v>
      </c>
      <c r="AE96" s="16">
        <v>-26</v>
      </c>
      <c r="AF96" s="15">
        <v>225</v>
      </c>
      <c r="AG96" s="15">
        <v>-8.9</v>
      </c>
      <c r="AH96" s="10">
        <f t="shared" si="12"/>
        <v>0</v>
      </c>
      <c r="AI96" s="10">
        <f>AH95</f>
        <v>0</v>
      </c>
      <c r="AJ96" s="14"/>
      <c r="AK96" s="14"/>
      <c r="AL96" s="14"/>
      <c r="AM96" s="14"/>
      <c r="AN96" s="14"/>
      <c r="AO96" s="13"/>
      <c r="AP96" s="13"/>
      <c r="AQ96" s="13"/>
      <c r="AR96" s="13"/>
      <c r="AS96" s="13"/>
      <c r="AT96" s="13"/>
      <c r="AU96" s="13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</row>
    <row r="97" spans="1:59" ht="31.2" x14ac:dyDescent="0.25">
      <c r="A97" s="30"/>
      <c r="B97" s="10" t="s">
        <v>223</v>
      </c>
      <c r="C97" s="10">
        <v>1.72</v>
      </c>
      <c r="D97" s="29"/>
      <c r="E97" s="29"/>
      <c r="F97" s="22"/>
      <c r="G97" s="10" t="s">
        <v>670</v>
      </c>
      <c r="H97" s="10">
        <v>0.35</v>
      </c>
      <c r="I97" s="10">
        <v>12757.81</v>
      </c>
      <c r="J97" s="22"/>
      <c r="K97" s="22"/>
      <c r="L97" s="33"/>
      <c r="M97" s="34">
        <v>88</v>
      </c>
      <c r="N97" s="34">
        <f t="shared" si="13"/>
        <v>1.4420000000000079</v>
      </c>
      <c r="O97" s="33"/>
      <c r="P97" s="34">
        <v>88000</v>
      </c>
      <c r="Q97" s="34">
        <f t="shared" si="14"/>
        <v>4.0684999999999896</v>
      </c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14"/>
      <c r="AC97" s="15" t="s">
        <v>224</v>
      </c>
      <c r="AD97" s="15">
        <v>-29</v>
      </c>
      <c r="AE97" s="16">
        <v>-22</v>
      </c>
      <c r="AF97" s="15">
        <v>220</v>
      </c>
      <c r="AG97" s="15">
        <v>-8</v>
      </c>
      <c r="AH97" s="10">
        <f t="shared" si="12"/>
        <v>0</v>
      </c>
      <c r="AI97" s="10">
        <f>AI96+$AH$95</f>
        <v>0</v>
      </c>
      <c r="AJ97" s="14"/>
      <c r="AK97" s="14"/>
      <c r="AL97" s="14"/>
      <c r="AM97" s="14"/>
      <c r="AN97" s="14"/>
      <c r="AO97" s="13"/>
      <c r="AP97" s="13"/>
      <c r="AQ97" s="13"/>
      <c r="AR97" s="13"/>
      <c r="AS97" s="13"/>
      <c r="AT97" s="13"/>
      <c r="AU97" s="13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</row>
    <row r="98" spans="1:59" ht="15.6" x14ac:dyDescent="0.25">
      <c r="A98" s="30"/>
      <c r="B98" s="10" t="s">
        <v>225</v>
      </c>
      <c r="C98" s="10">
        <v>1.25</v>
      </c>
      <c r="D98" s="29"/>
      <c r="E98" s="29"/>
      <c r="F98" s="22"/>
      <c r="G98" s="10" t="s">
        <v>669</v>
      </c>
      <c r="H98" s="10">
        <v>0.66300000000000003</v>
      </c>
      <c r="I98" s="10">
        <v>8397.68</v>
      </c>
      <c r="J98" s="22"/>
      <c r="K98" s="22"/>
      <c r="L98" s="33"/>
      <c r="M98" s="34">
        <v>89</v>
      </c>
      <c r="N98" s="34">
        <f t="shared" si="13"/>
        <v>1.447200000000008</v>
      </c>
      <c r="O98" s="33"/>
      <c r="P98" s="34">
        <v>89000</v>
      </c>
      <c r="Q98" s="34">
        <f t="shared" si="14"/>
        <v>4.1045999999999898</v>
      </c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14"/>
      <c r="AC98" s="15" t="s">
        <v>226</v>
      </c>
      <c r="AD98" s="15">
        <v>-36</v>
      </c>
      <c r="AE98" s="16">
        <v>-29</v>
      </c>
      <c r="AF98" s="15">
        <v>237</v>
      </c>
      <c r="AG98" s="15">
        <v>-10.7</v>
      </c>
      <c r="AH98" s="10">
        <f t="shared" si="12"/>
        <v>0</v>
      </c>
      <c r="AI98" s="10">
        <f>AI97+$AH$95</f>
        <v>0</v>
      </c>
      <c r="AJ98" s="14"/>
      <c r="AK98" s="14"/>
      <c r="AL98" s="14"/>
      <c r="AM98" s="14"/>
      <c r="AN98" s="14"/>
      <c r="AO98" s="13"/>
      <c r="AP98" s="13"/>
      <c r="AQ98" s="13"/>
      <c r="AR98" s="13"/>
      <c r="AS98" s="13"/>
      <c r="AT98" s="13"/>
      <c r="AU98" s="13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</row>
    <row r="99" spans="1:59" ht="15.6" x14ac:dyDescent="0.25">
      <c r="A99" s="30"/>
      <c r="B99" s="10" t="s">
        <v>221</v>
      </c>
      <c r="C99" s="10">
        <v>1.0900000000000001</v>
      </c>
      <c r="D99" s="29"/>
      <c r="E99" s="29"/>
      <c r="F99" s="22"/>
      <c r="G99" s="10" t="s">
        <v>668</v>
      </c>
      <c r="H99" s="10">
        <v>0.9385</v>
      </c>
      <c r="I99" s="10">
        <v>7875.07</v>
      </c>
      <c r="J99" s="22"/>
      <c r="K99" s="22"/>
      <c r="L99" s="33"/>
      <c r="M99" s="34">
        <v>90</v>
      </c>
      <c r="N99" s="34">
        <f t="shared" si="13"/>
        <v>1.4524000000000081</v>
      </c>
      <c r="O99" s="33"/>
      <c r="P99" s="34">
        <v>90000</v>
      </c>
      <c r="Q99" s="34">
        <f t="shared" si="14"/>
        <v>4.1406999999999901</v>
      </c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14"/>
      <c r="AC99" s="19" t="s">
        <v>214</v>
      </c>
      <c r="AD99" s="18"/>
      <c r="AE99" s="18"/>
      <c r="AF99" s="18"/>
      <c r="AG99" s="17"/>
      <c r="AH99" s="10">
        <f t="shared" si="12"/>
        <v>0</v>
      </c>
      <c r="AI99" s="10"/>
      <c r="AJ99" s="14"/>
      <c r="AK99" s="14"/>
      <c r="AL99" s="14"/>
      <c r="AM99" s="14"/>
      <c r="AN99" s="14"/>
      <c r="AO99" s="13"/>
      <c r="AP99" s="13"/>
      <c r="AQ99" s="13"/>
      <c r="AR99" s="13"/>
      <c r="AS99" s="13"/>
      <c r="AT99" s="13"/>
      <c r="AU99" s="13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</row>
    <row r="100" spans="1:59" ht="15.6" x14ac:dyDescent="0.25">
      <c r="A100" s="30"/>
      <c r="B100" s="10" t="s">
        <v>227</v>
      </c>
      <c r="C100" s="10">
        <v>1.94</v>
      </c>
      <c r="D100" s="29"/>
      <c r="E100" s="29"/>
      <c r="F100" s="22"/>
      <c r="G100" s="10" t="s">
        <v>667</v>
      </c>
      <c r="H100" s="10">
        <v>2.68</v>
      </c>
      <c r="I100" s="10">
        <v>6720.06</v>
      </c>
      <c r="J100" s="22"/>
      <c r="K100" s="22"/>
      <c r="L100" s="33"/>
      <c r="M100" s="34">
        <v>91</v>
      </c>
      <c r="N100" s="34">
        <f t="shared" si="13"/>
        <v>1.4576000000000082</v>
      </c>
      <c r="O100" s="33"/>
      <c r="P100" s="34">
        <v>91000</v>
      </c>
      <c r="Q100" s="34">
        <f t="shared" si="14"/>
        <v>4.1767999999999903</v>
      </c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14"/>
      <c r="AC100" s="15" t="s">
        <v>228</v>
      </c>
      <c r="AD100" s="15">
        <v>-34</v>
      </c>
      <c r="AE100" s="16">
        <v>-27</v>
      </c>
      <c r="AF100" s="15">
        <v>251</v>
      </c>
      <c r="AG100" s="15">
        <v>-9.3000000000000007</v>
      </c>
      <c r="AH100" s="10">
        <f t="shared" si="12"/>
        <v>0</v>
      </c>
      <c r="AI100" s="10">
        <f>AH99</f>
        <v>0</v>
      </c>
      <c r="AJ100" s="14"/>
      <c r="AK100" s="14"/>
      <c r="AL100" s="14"/>
      <c r="AM100" s="14"/>
      <c r="AN100" s="14"/>
      <c r="AO100" s="13"/>
      <c r="AP100" s="13"/>
      <c r="AQ100" s="13"/>
      <c r="AR100" s="13"/>
      <c r="AS100" s="13"/>
      <c r="AT100" s="13"/>
      <c r="AU100" s="13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</row>
    <row r="101" spans="1:59" ht="15.6" x14ac:dyDescent="0.25">
      <c r="A101" s="30"/>
      <c r="B101" s="29"/>
      <c r="C101" s="29"/>
      <c r="D101" s="29"/>
      <c r="E101" s="29"/>
      <c r="F101" s="22"/>
      <c r="G101" s="77" t="s">
        <v>666</v>
      </c>
      <c r="H101" s="77"/>
      <c r="I101" s="77"/>
      <c r="J101" s="22"/>
      <c r="K101" s="22"/>
      <c r="L101" s="33"/>
      <c r="M101" s="34">
        <v>92</v>
      </c>
      <c r="N101" s="34">
        <f t="shared" si="13"/>
        <v>1.4628000000000083</v>
      </c>
      <c r="O101" s="33"/>
      <c r="P101" s="34">
        <v>92000</v>
      </c>
      <c r="Q101" s="34">
        <f t="shared" si="14"/>
        <v>4.2128999999999905</v>
      </c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14"/>
      <c r="AC101" s="15" t="s">
        <v>229</v>
      </c>
      <c r="AD101" s="15">
        <v>-34</v>
      </c>
      <c r="AE101" s="16">
        <v>-27</v>
      </c>
      <c r="AF101" s="15">
        <v>251</v>
      </c>
      <c r="AG101" s="15">
        <v>-8.6999999999999993</v>
      </c>
      <c r="AH101" s="10">
        <f t="shared" si="12"/>
        <v>0</v>
      </c>
      <c r="AI101" s="10">
        <f t="shared" ref="AI101:AI114" si="15">AI100+$AH$99</f>
        <v>0</v>
      </c>
      <c r="AJ101" s="14"/>
      <c r="AK101" s="14"/>
      <c r="AL101" s="14"/>
      <c r="AM101" s="14"/>
      <c r="AN101" s="14"/>
      <c r="AO101" s="13"/>
      <c r="AP101" s="13"/>
      <c r="AQ101" s="13"/>
      <c r="AR101" s="13"/>
      <c r="AS101" s="13"/>
      <c r="AT101" s="13"/>
      <c r="AU101" s="13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</row>
    <row r="102" spans="1:59" ht="31.2" x14ac:dyDescent="0.25">
      <c r="A102" s="30"/>
      <c r="B102" s="29"/>
      <c r="C102" s="29"/>
      <c r="D102" s="29"/>
      <c r="E102" s="29"/>
      <c r="F102" s="22"/>
      <c r="G102" s="10"/>
      <c r="H102" s="10"/>
      <c r="I102" s="10" t="s">
        <v>664</v>
      </c>
      <c r="J102" s="22"/>
      <c r="K102" s="22"/>
      <c r="L102" s="33"/>
      <c r="M102" s="34">
        <v>93</v>
      </c>
      <c r="N102" s="34">
        <f t="shared" si="13"/>
        <v>1.4680000000000084</v>
      </c>
      <c r="O102" s="33"/>
      <c r="P102" s="34">
        <v>93000</v>
      </c>
      <c r="Q102" s="34">
        <f t="shared" si="14"/>
        <v>4.2489999999999908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14"/>
      <c r="AC102" s="15" t="s">
        <v>230</v>
      </c>
      <c r="AD102" s="15">
        <v>-37</v>
      </c>
      <c r="AE102" s="16">
        <v>-30</v>
      </c>
      <c r="AF102" s="15">
        <v>264</v>
      </c>
      <c r="AG102" s="15">
        <v>-10.8</v>
      </c>
      <c r="AH102" s="10">
        <f t="shared" si="12"/>
        <v>0</v>
      </c>
      <c r="AI102" s="10">
        <f t="shared" si="15"/>
        <v>0</v>
      </c>
      <c r="AJ102" s="14"/>
      <c r="AK102" s="14"/>
      <c r="AL102" s="14"/>
      <c r="AM102" s="14"/>
      <c r="AN102" s="14"/>
      <c r="AO102" s="13"/>
      <c r="AP102" s="13"/>
      <c r="AQ102" s="13"/>
      <c r="AR102" s="13"/>
      <c r="AS102" s="13"/>
      <c r="AT102" s="13"/>
      <c r="AU102" s="13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</row>
    <row r="103" spans="1:59" ht="50.25" customHeight="1" x14ac:dyDescent="0.25">
      <c r="A103" s="30"/>
      <c r="B103" s="29"/>
      <c r="C103" s="29"/>
      <c r="D103" s="29"/>
      <c r="E103" s="29"/>
      <c r="F103" s="22"/>
      <c r="G103" s="36"/>
      <c r="H103" s="36"/>
      <c r="I103" s="36">
        <v>0</v>
      </c>
      <c r="J103" s="22"/>
      <c r="K103" s="22"/>
      <c r="L103" s="33"/>
      <c r="M103" s="34">
        <v>94</v>
      </c>
      <c r="N103" s="34">
        <f t="shared" si="13"/>
        <v>1.4732000000000085</v>
      </c>
      <c r="O103" s="33"/>
      <c r="P103" s="34">
        <v>94000</v>
      </c>
      <c r="Q103" s="34">
        <f t="shared" si="14"/>
        <v>4.285099999999991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14"/>
      <c r="AC103" s="15" t="s">
        <v>231</v>
      </c>
      <c r="AD103" s="15">
        <v>-38</v>
      </c>
      <c r="AE103" s="16">
        <v>-31</v>
      </c>
      <c r="AF103" s="15">
        <v>220</v>
      </c>
      <c r="AG103" s="15">
        <v>-8</v>
      </c>
      <c r="AH103" s="10">
        <f t="shared" si="12"/>
        <v>0</v>
      </c>
      <c r="AI103" s="10">
        <f t="shared" si="15"/>
        <v>0</v>
      </c>
      <c r="AJ103" s="14"/>
      <c r="AK103" s="14"/>
      <c r="AL103" s="14"/>
      <c r="AM103" s="14"/>
      <c r="AN103" s="14"/>
      <c r="AO103" s="13"/>
      <c r="AP103" s="13"/>
      <c r="AQ103" s="13"/>
      <c r="AR103" s="13"/>
      <c r="AS103" s="13"/>
      <c r="AT103" s="13"/>
      <c r="AU103" s="13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</row>
    <row r="104" spans="1:59" ht="15.6" x14ac:dyDescent="0.25">
      <c r="A104" s="30"/>
      <c r="B104" s="10" t="s">
        <v>55</v>
      </c>
      <c r="C104" s="10" t="s">
        <v>56</v>
      </c>
      <c r="D104" s="29"/>
      <c r="E104" s="29"/>
      <c r="F104" s="22"/>
      <c r="G104" s="77" t="s">
        <v>665</v>
      </c>
      <c r="H104" s="77"/>
      <c r="I104" s="77"/>
      <c r="J104" s="77"/>
      <c r="K104" s="22"/>
      <c r="L104" s="33"/>
      <c r="M104" s="34">
        <v>95</v>
      </c>
      <c r="N104" s="34">
        <f t="shared" si="13"/>
        <v>1.4784000000000086</v>
      </c>
      <c r="O104" s="33"/>
      <c r="P104" s="34">
        <v>95000</v>
      </c>
      <c r="Q104" s="34">
        <f t="shared" si="14"/>
        <v>4.3211999999999913</v>
      </c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14"/>
      <c r="AC104" s="15" t="s">
        <v>232</v>
      </c>
      <c r="AD104" s="15">
        <v>-34</v>
      </c>
      <c r="AE104" s="16">
        <v>-27</v>
      </c>
      <c r="AF104" s="15">
        <v>260</v>
      </c>
      <c r="AG104" s="15">
        <v>-8.5</v>
      </c>
      <c r="AH104" s="10">
        <f t="shared" si="12"/>
        <v>0</v>
      </c>
      <c r="AI104" s="10">
        <f t="shared" si="15"/>
        <v>0</v>
      </c>
      <c r="AJ104" s="14"/>
      <c r="AK104" s="14"/>
      <c r="AL104" s="14"/>
      <c r="AM104" s="14"/>
      <c r="AN104" s="14"/>
      <c r="AO104" s="13"/>
      <c r="AP104" s="13"/>
      <c r="AQ104" s="13"/>
      <c r="AR104" s="13"/>
      <c r="AS104" s="13"/>
      <c r="AT104" s="13"/>
      <c r="AU104" s="13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</row>
    <row r="105" spans="1:59" ht="27.6" x14ac:dyDescent="0.25">
      <c r="A105" s="30"/>
      <c r="B105" s="35" t="s">
        <v>58</v>
      </c>
      <c r="C105" s="10"/>
      <c r="D105" s="29"/>
      <c r="E105" s="29"/>
      <c r="F105" s="22"/>
      <c r="G105" s="10" t="s">
        <v>622</v>
      </c>
      <c r="H105" s="10" t="s">
        <v>19</v>
      </c>
      <c r="I105" s="10" t="s">
        <v>664</v>
      </c>
      <c r="J105" s="10" t="s">
        <v>628</v>
      </c>
      <c r="K105" s="22"/>
      <c r="L105" s="33"/>
      <c r="M105" s="34">
        <v>96</v>
      </c>
      <c r="N105" s="34">
        <f t="shared" si="13"/>
        <v>1.4836000000000087</v>
      </c>
      <c r="O105" s="33"/>
      <c r="P105" s="34">
        <v>96000</v>
      </c>
      <c r="Q105" s="34">
        <f t="shared" si="14"/>
        <v>4.3572999999999915</v>
      </c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14"/>
      <c r="AC105" s="15" t="s">
        <v>233</v>
      </c>
      <c r="AD105" s="15">
        <v>-37</v>
      </c>
      <c r="AE105" s="16">
        <v>-39</v>
      </c>
      <c r="AF105" s="15">
        <v>273</v>
      </c>
      <c r="AG105" s="15">
        <v>-14.8</v>
      </c>
      <c r="AH105" s="10">
        <f t="shared" si="12"/>
        <v>0</v>
      </c>
      <c r="AI105" s="10">
        <f t="shared" si="15"/>
        <v>0</v>
      </c>
      <c r="AJ105" s="14"/>
      <c r="AK105" s="14"/>
      <c r="AL105" s="14"/>
      <c r="AM105" s="14"/>
      <c r="AN105" s="14"/>
      <c r="AO105" s="13"/>
      <c r="AP105" s="13"/>
      <c r="AQ105" s="13"/>
      <c r="AR105" s="13"/>
      <c r="AS105" s="13"/>
      <c r="AT105" s="13"/>
      <c r="AU105" s="13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</row>
    <row r="106" spans="1:59" ht="15.6" x14ac:dyDescent="0.25">
      <c r="A106" s="30"/>
      <c r="B106" s="10" t="s">
        <v>60</v>
      </c>
      <c r="C106" s="10">
        <v>0.85</v>
      </c>
      <c r="D106" s="29"/>
      <c r="E106" s="29"/>
      <c r="F106" s="22"/>
      <c r="G106" s="26">
        <v>39.9</v>
      </c>
      <c r="H106" s="10">
        <v>3.4000000000000002E-2</v>
      </c>
      <c r="I106" s="10">
        <v>23.5</v>
      </c>
      <c r="J106" s="27">
        <f t="shared" ref="J106:J127" si="16">G106/1000</f>
        <v>3.9899999999999998E-2</v>
      </c>
      <c r="K106" s="22"/>
      <c r="L106" s="33"/>
      <c r="M106" s="34">
        <v>97</v>
      </c>
      <c r="N106" s="34">
        <f t="shared" si="13"/>
        <v>1.4888000000000088</v>
      </c>
      <c r="O106" s="33"/>
      <c r="P106" s="34">
        <v>97000</v>
      </c>
      <c r="Q106" s="34">
        <f t="shared" si="14"/>
        <v>4.3933999999999918</v>
      </c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14"/>
      <c r="AC106" s="15" t="s">
        <v>234</v>
      </c>
      <c r="AD106" s="15">
        <v>-37</v>
      </c>
      <c r="AE106" s="16">
        <v>-30</v>
      </c>
      <c r="AF106" s="15">
        <v>257</v>
      </c>
      <c r="AG106" s="15">
        <v>-9.6999999999999993</v>
      </c>
      <c r="AH106" s="10">
        <f t="shared" si="12"/>
        <v>0</v>
      </c>
      <c r="AI106" s="10">
        <f t="shared" si="15"/>
        <v>0</v>
      </c>
      <c r="AJ106" s="14"/>
      <c r="AK106" s="14"/>
      <c r="AL106" s="14"/>
      <c r="AM106" s="14"/>
      <c r="AN106" s="14"/>
      <c r="AO106" s="13"/>
      <c r="AP106" s="13"/>
      <c r="AQ106" s="13"/>
      <c r="AR106" s="13"/>
      <c r="AS106" s="13"/>
      <c r="AT106" s="13"/>
      <c r="AU106" s="13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</row>
    <row r="107" spans="1:59" ht="15.6" x14ac:dyDescent="0.25">
      <c r="A107" s="30"/>
      <c r="B107" s="10" t="s">
        <v>62</v>
      </c>
      <c r="C107" s="10">
        <v>0.86</v>
      </c>
      <c r="D107" s="29"/>
      <c r="E107" s="29"/>
      <c r="F107" s="22"/>
      <c r="G107" s="26">
        <v>74.400000000000006</v>
      </c>
      <c r="H107" s="10">
        <v>6.4000000000000001E-2</v>
      </c>
      <c r="I107" s="10">
        <v>37.299999999999997</v>
      </c>
      <c r="J107" s="27">
        <f t="shared" si="16"/>
        <v>7.4400000000000008E-2</v>
      </c>
      <c r="K107" s="22"/>
      <c r="L107" s="33"/>
      <c r="M107" s="34">
        <v>98</v>
      </c>
      <c r="N107" s="34">
        <f t="shared" si="13"/>
        <v>1.4940000000000089</v>
      </c>
      <c r="O107" s="33"/>
      <c r="P107" s="34">
        <v>98000</v>
      </c>
      <c r="Q107" s="34">
        <f t="shared" si="14"/>
        <v>4.429499999999992</v>
      </c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14"/>
      <c r="AC107" s="15" t="s">
        <v>235</v>
      </c>
      <c r="AD107" s="15">
        <v>-40</v>
      </c>
      <c r="AE107" s="16">
        <v>-33</v>
      </c>
      <c r="AF107" s="15">
        <v>273</v>
      </c>
      <c r="AG107" s="15">
        <v>-14.8</v>
      </c>
      <c r="AH107" s="10">
        <f t="shared" si="12"/>
        <v>0</v>
      </c>
      <c r="AI107" s="10">
        <f t="shared" si="15"/>
        <v>0</v>
      </c>
      <c r="AJ107" s="14"/>
      <c r="AK107" s="14"/>
      <c r="AL107" s="14"/>
      <c r="AM107" s="14"/>
      <c r="AN107" s="14"/>
      <c r="AO107" s="13"/>
      <c r="AP107" s="13"/>
      <c r="AQ107" s="13"/>
      <c r="AR107" s="13"/>
      <c r="AS107" s="13"/>
      <c r="AT107" s="13"/>
      <c r="AU107" s="13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</row>
    <row r="108" spans="1:59" ht="15.6" x14ac:dyDescent="0.25">
      <c r="A108" s="30"/>
      <c r="B108" s="10" t="s">
        <v>64</v>
      </c>
      <c r="C108" s="10">
        <v>0.85</v>
      </c>
      <c r="D108" s="29"/>
      <c r="E108" s="29"/>
      <c r="F108" s="22"/>
      <c r="G108" s="26">
        <v>85.7</v>
      </c>
      <c r="H108" s="10">
        <v>7.3999999999999996E-2</v>
      </c>
      <c r="I108" s="10">
        <v>39.5</v>
      </c>
      <c r="J108" s="27">
        <f t="shared" si="16"/>
        <v>8.5699999999999998E-2</v>
      </c>
      <c r="K108" s="22"/>
      <c r="L108" s="33"/>
      <c r="M108" s="34">
        <v>99</v>
      </c>
      <c r="N108" s="34">
        <v>1.5</v>
      </c>
      <c r="O108" s="33"/>
      <c r="P108" s="34">
        <v>99000</v>
      </c>
      <c r="Q108" s="34">
        <f t="shared" si="14"/>
        <v>4.4655999999999922</v>
      </c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14"/>
      <c r="AC108" s="15" t="s">
        <v>236</v>
      </c>
      <c r="AD108" s="15">
        <v>-42</v>
      </c>
      <c r="AE108" s="16">
        <v>-34</v>
      </c>
      <c r="AF108" s="15">
        <v>246</v>
      </c>
      <c r="AG108" s="15">
        <v>-12.7</v>
      </c>
      <c r="AH108" s="10">
        <f t="shared" si="12"/>
        <v>0</v>
      </c>
      <c r="AI108" s="10">
        <f t="shared" si="15"/>
        <v>0</v>
      </c>
      <c r="AJ108" s="14"/>
      <c r="AK108" s="14"/>
      <c r="AL108" s="14"/>
      <c r="AM108" s="14"/>
      <c r="AN108" s="14"/>
      <c r="AO108" s="13"/>
      <c r="AP108" s="13"/>
      <c r="AQ108" s="13"/>
      <c r="AR108" s="13"/>
      <c r="AS108" s="13"/>
      <c r="AT108" s="13"/>
      <c r="AU108" s="13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</row>
    <row r="109" spans="1:59" ht="15.6" x14ac:dyDescent="0.25">
      <c r="A109" s="30"/>
      <c r="B109" s="10" t="s">
        <v>66</v>
      </c>
      <c r="C109" s="10">
        <v>0.87</v>
      </c>
      <c r="D109" s="29"/>
      <c r="E109" s="29"/>
      <c r="F109" s="22"/>
      <c r="G109" s="26">
        <v>113.4</v>
      </c>
      <c r="H109" s="10">
        <v>9.8000000000000004E-2</v>
      </c>
      <c r="I109" s="10">
        <v>51</v>
      </c>
      <c r="J109" s="8">
        <f t="shared" si="16"/>
        <v>0.1134</v>
      </c>
      <c r="K109" s="22"/>
      <c r="L109" s="33"/>
      <c r="M109" s="34">
        <v>100</v>
      </c>
      <c r="N109" s="34">
        <v>1.5</v>
      </c>
      <c r="O109" s="33"/>
      <c r="P109" s="34">
        <v>100000</v>
      </c>
      <c r="Q109" s="34">
        <v>4.5</v>
      </c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14"/>
      <c r="AC109" s="15" t="s">
        <v>237</v>
      </c>
      <c r="AD109" s="15">
        <v>-38</v>
      </c>
      <c r="AE109" s="16">
        <v>-30</v>
      </c>
      <c r="AF109" s="15">
        <v>249</v>
      </c>
      <c r="AG109" s="15">
        <v>-11.3</v>
      </c>
      <c r="AH109" s="10">
        <f t="shared" si="12"/>
        <v>0</v>
      </c>
      <c r="AI109" s="10">
        <f t="shared" si="15"/>
        <v>0</v>
      </c>
      <c r="AJ109" s="14"/>
      <c r="AK109" s="14"/>
      <c r="AL109" s="14"/>
      <c r="AM109" s="14"/>
      <c r="AN109" s="14"/>
      <c r="AO109" s="13"/>
      <c r="AP109" s="13"/>
      <c r="AQ109" s="13"/>
      <c r="AR109" s="13"/>
      <c r="AS109" s="13"/>
      <c r="AT109" s="13"/>
      <c r="AU109" s="13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</row>
    <row r="110" spans="1:59" ht="27.75" customHeight="1" x14ac:dyDescent="0.25">
      <c r="A110" s="30"/>
      <c r="B110" s="10" t="s">
        <v>68</v>
      </c>
      <c r="C110" s="10">
        <v>0.86</v>
      </c>
      <c r="D110" s="29"/>
      <c r="E110" s="29"/>
      <c r="F110" s="22"/>
      <c r="G110" s="26">
        <v>147.5</v>
      </c>
      <c r="H110" s="10">
        <v>0.127</v>
      </c>
      <c r="I110" s="10">
        <v>57</v>
      </c>
      <c r="J110" s="8">
        <f t="shared" si="16"/>
        <v>0.14749999999999999</v>
      </c>
      <c r="K110" s="22"/>
      <c r="L110" s="33"/>
      <c r="M110" s="34" t="s">
        <v>663</v>
      </c>
      <c r="N110" s="34"/>
      <c r="O110" s="33"/>
      <c r="P110" s="34" t="s">
        <v>662</v>
      </c>
      <c r="Q110" s="34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14"/>
      <c r="AC110" s="15" t="s">
        <v>238</v>
      </c>
      <c r="AD110" s="15">
        <v>-46</v>
      </c>
      <c r="AE110" s="16">
        <v>-40</v>
      </c>
      <c r="AF110" s="15">
        <v>281</v>
      </c>
      <c r="AG110" s="15">
        <v>-15.4</v>
      </c>
      <c r="AH110" s="10">
        <f t="shared" si="12"/>
        <v>0</v>
      </c>
      <c r="AI110" s="10">
        <f t="shared" si="15"/>
        <v>0</v>
      </c>
      <c r="AJ110" s="14"/>
      <c r="AK110" s="14"/>
      <c r="AL110" s="14"/>
      <c r="AM110" s="14"/>
      <c r="AN110" s="14"/>
      <c r="AO110" s="13"/>
      <c r="AP110" s="13"/>
      <c r="AQ110" s="13"/>
      <c r="AR110" s="13"/>
      <c r="AS110" s="13"/>
      <c r="AT110" s="13"/>
      <c r="AU110" s="13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</row>
    <row r="111" spans="1:59" ht="15.6" x14ac:dyDescent="0.25">
      <c r="A111" s="30"/>
      <c r="B111" s="10" t="s">
        <v>70</v>
      </c>
      <c r="C111" s="10">
        <v>0.85</v>
      </c>
      <c r="D111" s="29"/>
      <c r="E111" s="29"/>
      <c r="F111" s="22"/>
      <c r="G111" s="26">
        <v>236</v>
      </c>
      <c r="H111" s="10">
        <v>0.20300000000000001</v>
      </c>
      <c r="I111" s="10">
        <v>89</v>
      </c>
      <c r="J111" s="8">
        <f t="shared" si="16"/>
        <v>0.23599999999999999</v>
      </c>
      <c r="K111" s="22"/>
      <c r="L111" s="3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33"/>
      <c r="AB111" s="14"/>
      <c r="AC111" s="15" t="s">
        <v>239</v>
      </c>
      <c r="AD111" s="15">
        <v>-43</v>
      </c>
      <c r="AE111" s="16">
        <v>-36</v>
      </c>
      <c r="AF111" s="15">
        <v>275</v>
      </c>
      <c r="AG111" s="15">
        <v>-12.7</v>
      </c>
      <c r="AH111" s="10">
        <f t="shared" si="12"/>
        <v>0</v>
      </c>
      <c r="AI111" s="10">
        <f t="shared" si="15"/>
        <v>0</v>
      </c>
      <c r="AJ111" s="14"/>
      <c r="AK111" s="14"/>
      <c r="AL111" s="14"/>
      <c r="AM111" s="14"/>
      <c r="AN111" s="14"/>
      <c r="AO111" s="13"/>
      <c r="AP111" s="13"/>
      <c r="AQ111" s="13"/>
      <c r="AR111" s="13"/>
      <c r="AS111" s="13"/>
      <c r="AT111" s="13"/>
      <c r="AU111" s="13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</row>
    <row r="112" spans="1:59" ht="15.6" x14ac:dyDescent="0.25">
      <c r="A112" s="30"/>
      <c r="B112" s="10" t="s">
        <v>72</v>
      </c>
      <c r="C112" s="10">
        <v>0.82</v>
      </c>
      <c r="D112" s="29"/>
      <c r="E112" s="29"/>
      <c r="F112" s="22"/>
      <c r="G112" s="26">
        <v>302.10000000000002</v>
      </c>
      <c r="H112" s="10">
        <v>0.26</v>
      </c>
      <c r="I112" s="10">
        <v>110</v>
      </c>
      <c r="J112" s="8">
        <f t="shared" si="16"/>
        <v>0.30210000000000004</v>
      </c>
      <c r="K112" s="22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14"/>
      <c r="AC112" s="15" t="s">
        <v>240</v>
      </c>
      <c r="AD112" s="15">
        <v>-43</v>
      </c>
      <c r="AE112" s="16">
        <v>-36</v>
      </c>
      <c r="AF112" s="15">
        <v>271</v>
      </c>
      <c r="AG112" s="15">
        <v>-13.7</v>
      </c>
      <c r="AH112" s="10">
        <f t="shared" si="12"/>
        <v>0</v>
      </c>
      <c r="AI112" s="10">
        <f t="shared" si="15"/>
        <v>0</v>
      </c>
      <c r="AJ112" s="14"/>
      <c r="AK112" s="14"/>
      <c r="AL112" s="14"/>
      <c r="AM112" s="14"/>
      <c r="AN112" s="14"/>
      <c r="AO112" s="13"/>
      <c r="AP112" s="13"/>
      <c r="AQ112" s="13"/>
      <c r="AR112" s="13"/>
      <c r="AS112" s="13"/>
      <c r="AT112" s="13"/>
      <c r="AU112" s="13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</row>
    <row r="113" spans="1:59" ht="15.6" x14ac:dyDescent="0.25">
      <c r="A113" s="30"/>
      <c r="B113" s="10" t="s">
        <v>74</v>
      </c>
      <c r="C113" s="10">
        <v>0.88</v>
      </c>
      <c r="D113" s="29"/>
      <c r="E113" s="29"/>
      <c r="F113" s="22"/>
      <c r="G113" s="26">
        <v>479.1</v>
      </c>
      <c r="H113" s="10">
        <v>0.41199999999999998</v>
      </c>
      <c r="I113" s="10">
        <v>120.5</v>
      </c>
      <c r="J113" s="8">
        <f t="shared" si="16"/>
        <v>0.47910000000000003</v>
      </c>
      <c r="K113" s="22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14"/>
      <c r="AC113" s="15" t="s">
        <v>241</v>
      </c>
      <c r="AD113" s="15">
        <v>-45</v>
      </c>
      <c r="AE113" s="16">
        <v>-38</v>
      </c>
      <c r="AF113" s="15">
        <v>276</v>
      </c>
      <c r="AG113" s="15">
        <v>-14.5</v>
      </c>
      <c r="AH113" s="10">
        <f t="shared" si="12"/>
        <v>0</v>
      </c>
      <c r="AI113" s="10">
        <f t="shared" si="15"/>
        <v>0</v>
      </c>
      <c r="AJ113" s="14"/>
      <c r="AK113" s="14"/>
      <c r="AL113" s="14"/>
      <c r="AM113" s="14"/>
      <c r="AN113" s="14"/>
      <c r="AO113" s="13"/>
      <c r="AP113" s="13"/>
      <c r="AQ113" s="13"/>
      <c r="AR113" s="13"/>
      <c r="AS113" s="13"/>
      <c r="AT113" s="13"/>
      <c r="AU113" s="13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</row>
    <row r="114" spans="1:59" ht="15.6" x14ac:dyDescent="0.25">
      <c r="A114" s="30"/>
      <c r="B114" s="10" t="s">
        <v>76</v>
      </c>
      <c r="C114" s="10">
        <v>0.81</v>
      </c>
      <c r="D114" s="29"/>
      <c r="E114" s="29"/>
      <c r="F114" s="22"/>
      <c r="G114" s="26">
        <v>632.4</v>
      </c>
      <c r="H114" s="10">
        <v>0.54400000000000004</v>
      </c>
      <c r="I114" s="10">
        <v>137.19999999999999</v>
      </c>
      <c r="J114" s="8">
        <f t="shared" si="16"/>
        <v>0.63239999999999996</v>
      </c>
      <c r="K114" s="22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14"/>
      <c r="AC114" s="15" t="s">
        <v>242</v>
      </c>
      <c r="AD114" s="15">
        <v>-37</v>
      </c>
      <c r="AE114" s="16">
        <v>-30</v>
      </c>
      <c r="AF114" s="15">
        <v>252</v>
      </c>
      <c r="AG114" s="15">
        <v>-10.1</v>
      </c>
      <c r="AH114" s="10">
        <f t="shared" si="12"/>
        <v>0</v>
      </c>
      <c r="AI114" s="10">
        <f t="shared" si="15"/>
        <v>0</v>
      </c>
      <c r="AJ114" s="14"/>
      <c r="AK114" s="14"/>
      <c r="AL114" s="14"/>
      <c r="AM114" s="14"/>
      <c r="AN114" s="14"/>
      <c r="AO114" s="13"/>
      <c r="AP114" s="13"/>
      <c r="AQ114" s="13"/>
      <c r="AR114" s="13"/>
      <c r="AS114" s="13"/>
      <c r="AT114" s="13"/>
      <c r="AU114" s="13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</row>
    <row r="115" spans="1:59" ht="15.6" x14ac:dyDescent="0.25">
      <c r="A115" s="30"/>
      <c r="B115" s="10" t="s">
        <v>78</v>
      </c>
      <c r="C115" s="10">
        <v>1</v>
      </c>
      <c r="D115" s="29"/>
      <c r="E115" s="29"/>
      <c r="F115" s="22"/>
      <c r="G115" s="26">
        <v>1243.8749999999998</v>
      </c>
      <c r="H115" s="10">
        <v>1.07</v>
      </c>
      <c r="I115" s="10">
        <v>161.69999999999999</v>
      </c>
      <c r="J115" s="8">
        <f t="shared" si="16"/>
        <v>1.2438749999999998</v>
      </c>
      <c r="K115" s="22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14"/>
      <c r="AC115" s="19" t="s">
        <v>68</v>
      </c>
      <c r="AD115" s="18"/>
      <c r="AE115" s="18"/>
      <c r="AF115" s="18"/>
      <c r="AG115" s="17"/>
      <c r="AH115" s="10">
        <f t="shared" si="12"/>
        <v>0</v>
      </c>
      <c r="AI115" s="10"/>
      <c r="AJ115" s="14"/>
      <c r="AK115" s="14"/>
      <c r="AL115" s="14"/>
      <c r="AM115" s="14"/>
      <c r="AN115" s="14"/>
      <c r="AO115" s="13"/>
      <c r="AP115" s="13"/>
      <c r="AQ115" s="13"/>
      <c r="AR115" s="13"/>
      <c r="AS115" s="13"/>
      <c r="AT115" s="13"/>
      <c r="AU115" s="13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</row>
    <row r="116" spans="1:59" ht="15.6" x14ac:dyDescent="0.25">
      <c r="A116" s="30"/>
      <c r="B116" s="10" t="s">
        <v>80</v>
      </c>
      <c r="C116" s="10">
        <v>0.87</v>
      </c>
      <c r="D116" s="29"/>
      <c r="E116" s="29"/>
      <c r="F116" s="22"/>
      <c r="G116" s="26">
        <v>1766.9999999999998</v>
      </c>
      <c r="H116" s="10">
        <v>1.52</v>
      </c>
      <c r="I116" s="10">
        <v>187.7</v>
      </c>
      <c r="J116" s="8">
        <f t="shared" si="16"/>
        <v>1.7669999999999997</v>
      </c>
      <c r="K116" s="22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4"/>
      <c r="AC116" s="15" t="s">
        <v>243</v>
      </c>
      <c r="AD116" s="15">
        <v>-29</v>
      </c>
      <c r="AE116" s="16">
        <v>-16</v>
      </c>
      <c r="AF116" s="15">
        <v>233</v>
      </c>
      <c r="AG116" s="15">
        <v>-2.6</v>
      </c>
      <c r="AH116" s="10">
        <f t="shared" si="12"/>
        <v>0</v>
      </c>
      <c r="AI116" s="10">
        <f>AH115</f>
        <v>0</v>
      </c>
      <c r="AJ116" s="14"/>
      <c r="AK116" s="14"/>
      <c r="AL116" s="14"/>
      <c r="AM116" s="14"/>
      <c r="AN116" s="14"/>
      <c r="AO116" s="13"/>
      <c r="AP116" s="13"/>
      <c r="AQ116" s="13"/>
      <c r="AR116" s="13"/>
      <c r="AS116" s="13"/>
      <c r="AT116" s="13"/>
      <c r="AU116" s="13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</row>
    <row r="117" spans="1:59" ht="31.5" customHeight="1" x14ac:dyDescent="0.25">
      <c r="A117" s="30"/>
      <c r="B117" s="10" t="s">
        <v>82</v>
      </c>
      <c r="C117" s="10">
        <v>0.86</v>
      </c>
      <c r="D117" s="29"/>
      <c r="E117" s="29"/>
      <c r="F117" s="22"/>
      <c r="G117" s="26">
        <v>2313.3749999999995</v>
      </c>
      <c r="H117" s="10">
        <v>1.99</v>
      </c>
      <c r="I117" s="10">
        <v>209.6</v>
      </c>
      <c r="J117" s="8">
        <f t="shared" si="16"/>
        <v>2.3133749999999997</v>
      </c>
      <c r="K117" s="22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4"/>
      <c r="AC117" s="15" t="s">
        <v>244</v>
      </c>
      <c r="AD117" s="15">
        <v>-29</v>
      </c>
      <c r="AE117" s="16">
        <v>-16</v>
      </c>
      <c r="AF117" s="15">
        <v>232</v>
      </c>
      <c r="AG117" s="15">
        <v>-2.7</v>
      </c>
      <c r="AH117" s="10">
        <f t="shared" si="12"/>
        <v>0</v>
      </c>
      <c r="AI117" s="10">
        <f>AI116+$AH$115</f>
        <v>0</v>
      </c>
      <c r="AJ117" s="14"/>
      <c r="AK117" s="14"/>
      <c r="AL117" s="14"/>
      <c r="AM117" s="14"/>
      <c r="AN117" s="14"/>
      <c r="AO117" s="13"/>
      <c r="AP117" s="13"/>
      <c r="AQ117" s="13"/>
      <c r="AR117" s="13"/>
      <c r="AS117" s="13"/>
      <c r="AT117" s="13"/>
      <c r="AU117" s="13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</row>
    <row r="118" spans="1:59" ht="15.6" customHeight="1" x14ac:dyDescent="0.25">
      <c r="A118" s="30"/>
      <c r="B118" s="10" t="s">
        <v>84</v>
      </c>
      <c r="C118" s="10">
        <v>0.78</v>
      </c>
      <c r="D118" s="29"/>
      <c r="E118" s="29"/>
      <c r="F118" s="22"/>
      <c r="G118" s="26">
        <v>2417.9999999999995</v>
      </c>
      <c r="H118" s="10">
        <v>2.08</v>
      </c>
      <c r="I118" s="10">
        <v>218.6</v>
      </c>
      <c r="J118" s="8">
        <f t="shared" si="16"/>
        <v>2.4179999999999997</v>
      </c>
      <c r="K118" s="22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4"/>
      <c r="AC118" s="19" t="s">
        <v>141</v>
      </c>
      <c r="AD118" s="18"/>
      <c r="AE118" s="18"/>
      <c r="AF118" s="18"/>
      <c r="AG118" s="17"/>
      <c r="AH118" s="10">
        <f t="shared" si="12"/>
        <v>0</v>
      </c>
      <c r="AI118" s="10"/>
      <c r="AJ118" s="14"/>
      <c r="AK118" s="14"/>
      <c r="AL118" s="14"/>
      <c r="AM118" s="14"/>
      <c r="AN118" s="14"/>
      <c r="AO118" s="13"/>
      <c r="AP118" s="13"/>
      <c r="AQ118" s="13"/>
      <c r="AR118" s="13"/>
      <c r="AS118" s="13"/>
      <c r="AT118" s="13"/>
      <c r="AU118" s="13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</row>
    <row r="119" spans="1:59" ht="15.6" x14ac:dyDescent="0.25">
      <c r="A119" s="30"/>
      <c r="B119" s="10" t="s">
        <v>86</v>
      </c>
      <c r="C119" s="10">
        <v>0.89</v>
      </c>
      <c r="D119" s="29"/>
      <c r="E119" s="29"/>
      <c r="F119" s="22"/>
      <c r="G119" s="26">
        <v>3464.2499999999991</v>
      </c>
      <c r="H119" s="10">
        <v>2.98</v>
      </c>
      <c r="I119" s="10">
        <v>236.9</v>
      </c>
      <c r="J119" s="8">
        <f t="shared" si="16"/>
        <v>3.4642499999999989</v>
      </c>
      <c r="K119" s="22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4"/>
      <c r="AC119" s="15" t="s">
        <v>245</v>
      </c>
      <c r="AD119" s="15">
        <v>-14</v>
      </c>
      <c r="AE119" s="16">
        <v>-6</v>
      </c>
      <c r="AF119" s="15">
        <v>192</v>
      </c>
      <c r="AG119" s="15">
        <v>2.2999999999999998</v>
      </c>
      <c r="AH119" s="10">
        <f t="shared" si="12"/>
        <v>0</v>
      </c>
      <c r="AI119" s="10">
        <f>AH118</f>
        <v>0</v>
      </c>
      <c r="AJ119" s="14"/>
      <c r="AK119" s="14"/>
      <c r="AL119" s="14"/>
      <c r="AM119" s="14"/>
      <c r="AN119" s="14"/>
      <c r="AO119" s="13"/>
      <c r="AP119" s="13"/>
      <c r="AQ119" s="13"/>
      <c r="AR119" s="13"/>
      <c r="AS119" s="13"/>
      <c r="AT119" s="13"/>
      <c r="AU119" s="13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</row>
    <row r="120" spans="1:59" ht="15.6" x14ac:dyDescent="0.25">
      <c r="A120" s="30"/>
      <c r="B120" s="10" t="s">
        <v>88</v>
      </c>
      <c r="C120" s="10">
        <v>0.86</v>
      </c>
      <c r="D120" s="29"/>
      <c r="E120" s="29"/>
      <c r="F120" s="22"/>
      <c r="G120" s="26">
        <v>4510.4999999999991</v>
      </c>
      <c r="H120" s="10">
        <v>3.88</v>
      </c>
      <c r="I120" s="10">
        <v>280</v>
      </c>
      <c r="J120" s="8">
        <f t="shared" si="16"/>
        <v>4.5104999999999995</v>
      </c>
      <c r="K120" s="22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4"/>
      <c r="AC120" s="19" t="s">
        <v>196</v>
      </c>
      <c r="AD120" s="18"/>
      <c r="AE120" s="18"/>
      <c r="AF120" s="18"/>
      <c r="AG120" s="17"/>
      <c r="AH120" s="10">
        <f t="shared" si="12"/>
        <v>0</v>
      </c>
      <c r="AI120" s="10"/>
      <c r="AJ120" s="14"/>
      <c r="AK120" s="14"/>
      <c r="AL120" s="14"/>
      <c r="AM120" s="14"/>
      <c r="AN120" s="14"/>
      <c r="AO120" s="13"/>
      <c r="AP120" s="13"/>
      <c r="AQ120" s="13"/>
      <c r="AR120" s="13"/>
      <c r="AS120" s="13"/>
      <c r="AT120" s="13"/>
      <c r="AU120" s="13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</row>
    <row r="121" spans="1:59" ht="15.6" x14ac:dyDescent="0.25">
      <c r="A121" s="30"/>
      <c r="B121" s="10" t="s">
        <v>90</v>
      </c>
      <c r="C121" s="10">
        <v>0.85</v>
      </c>
      <c r="D121" s="29"/>
      <c r="E121" s="29"/>
      <c r="F121" s="22"/>
      <c r="G121" s="26">
        <v>4905.7499999999991</v>
      </c>
      <c r="H121" s="10">
        <v>4.22</v>
      </c>
      <c r="I121" s="10">
        <v>294</v>
      </c>
      <c r="J121" s="8">
        <f t="shared" si="16"/>
        <v>4.9057499999999994</v>
      </c>
      <c r="K121" s="22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4"/>
      <c r="AC121" s="15" t="s">
        <v>246</v>
      </c>
      <c r="AD121" s="15">
        <v>-34</v>
      </c>
      <c r="AE121" s="16">
        <v>-22</v>
      </c>
      <c r="AF121" s="15">
        <v>276</v>
      </c>
      <c r="AG121" s="15">
        <v>-5</v>
      </c>
      <c r="AH121" s="10">
        <f t="shared" si="12"/>
        <v>0</v>
      </c>
      <c r="AI121" s="10">
        <f>AH120</f>
        <v>0</v>
      </c>
      <c r="AJ121" s="14"/>
      <c r="AK121" s="14"/>
      <c r="AL121" s="14"/>
      <c r="AM121" s="14"/>
      <c r="AN121" s="14"/>
      <c r="AO121" s="13"/>
      <c r="AP121" s="13"/>
      <c r="AQ121" s="13"/>
      <c r="AR121" s="13"/>
      <c r="AS121" s="13"/>
      <c r="AT121" s="13"/>
      <c r="AU121" s="13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</row>
    <row r="122" spans="1:59" ht="15.6" x14ac:dyDescent="0.25">
      <c r="A122" s="30"/>
      <c r="B122" s="10" t="s">
        <v>92</v>
      </c>
      <c r="C122" s="10">
        <v>0.84</v>
      </c>
      <c r="D122" s="29"/>
      <c r="E122" s="29"/>
      <c r="F122" s="22"/>
      <c r="G122" s="26">
        <v>5835.7499999999982</v>
      </c>
      <c r="H122" s="10">
        <v>5.0199999999999996</v>
      </c>
      <c r="I122" s="10">
        <v>327</v>
      </c>
      <c r="J122" s="8">
        <f t="shared" si="16"/>
        <v>5.8357499999999982</v>
      </c>
      <c r="K122" s="22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4"/>
      <c r="AC122" s="15" t="s">
        <v>247</v>
      </c>
      <c r="AD122" s="15">
        <v>-27</v>
      </c>
      <c r="AE122" s="16">
        <v>-20</v>
      </c>
      <c r="AF122" s="15">
        <v>268</v>
      </c>
      <c r="AG122" s="15">
        <v>-4.5999999999999996</v>
      </c>
      <c r="AH122" s="10">
        <f t="shared" si="12"/>
        <v>0</v>
      </c>
      <c r="AI122" s="10">
        <f t="shared" ref="AI122:AI143" si="17">AI121+$AH$120</f>
        <v>0</v>
      </c>
      <c r="AJ122" s="14"/>
      <c r="AK122" s="14"/>
      <c r="AL122" s="14"/>
      <c r="AM122" s="14"/>
      <c r="AN122" s="14"/>
      <c r="AO122" s="13"/>
      <c r="AP122" s="13"/>
      <c r="AQ122" s="13"/>
      <c r="AR122" s="13"/>
      <c r="AS122" s="13"/>
      <c r="AT122" s="13"/>
      <c r="AU122" s="13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</row>
    <row r="123" spans="1:59" ht="15.6" x14ac:dyDescent="0.25">
      <c r="A123" s="30"/>
      <c r="B123" s="10" t="s">
        <v>94</v>
      </c>
      <c r="C123" s="10">
        <v>1.02</v>
      </c>
      <c r="D123" s="29"/>
      <c r="E123" s="29"/>
      <c r="F123" s="22"/>
      <c r="G123" s="26">
        <v>6475.1249999999991</v>
      </c>
      <c r="H123" s="10">
        <v>5.57</v>
      </c>
      <c r="I123" s="10">
        <v>349</v>
      </c>
      <c r="J123" s="8">
        <f t="shared" si="16"/>
        <v>6.4751249999999994</v>
      </c>
      <c r="K123" s="22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4"/>
      <c r="AC123" s="15" t="s">
        <v>248</v>
      </c>
      <c r="AD123" s="15">
        <v>-47</v>
      </c>
      <c r="AE123" s="16">
        <v>-37</v>
      </c>
      <c r="AF123" s="15">
        <v>268</v>
      </c>
      <c r="AG123" s="15">
        <v>-12.8</v>
      </c>
      <c r="AH123" s="10">
        <f t="shared" si="12"/>
        <v>0</v>
      </c>
      <c r="AI123" s="10">
        <f t="shared" si="17"/>
        <v>0</v>
      </c>
      <c r="AJ123" s="14"/>
      <c r="AK123" s="14"/>
      <c r="AL123" s="14"/>
      <c r="AM123" s="14"/>
      <c r="AN123" s="14"/>
      <c r="AO123" s="13"/>
      <c r="AP123" s="13"/>
      <c r="AQ123" s="13"/>
      <c r="AR123" s="13"/>
      <c r="AS123" s="13"/>
      <c r="AT123" s="13"/>
      <c r="AU123" s="13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</row>
    <row r="124" spans="1:59" ht="27.6" x14ac:dyDescent="0.25">
      <c r="A124" s="30"/>
      <c r="B124" s="32" t="s">
        <v>96</v>
      </c>
      <c r="C124" s="10"/>
      <c r="D124" s="29"/>
      <c r="E124" s="29"/>
      <c r="F124" s="22"/>
      <c r="G124" s="26">
        <v>7614.3749999999982</v>
      </c>
      <c r="H124" s="10">
        <v>6.55</v>
      </c>
      <c r="I124" s="10">
        <v>408</v>
      </c>
      <c r="J124" s="8">
        <f t="shared" si="16"/>
        <v>7.6143749999999981</v>
      </c>
      <c r="K124" s="22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4"/>
      <c r="AC124" s="15" t="s">
        <v>249</v>
      </c>
      <c r="AD124" s="15">
        <v>-39</v>
      </c>
      <c r="AE124" s="16">
        <v>-26</v>
      </c>
      <c r="AF124" s="15">
        <v>263</v>
      </c>
      <c r="AG124" s="15">
        <v>-7.4</v>
      </c>
      <c r="AH124" s="10">
        <f t="shared" si="12"/>
        <v>0</v>
      </c>
      <c r="AI124" s="10">
        <f t="shared" si="17"/>
        <v>0</v>
      </c>
      <c r="AJ124" s="14"/>
      <c r="AK124" s="14"/>
      <c r="AL124" s="14"/>
      <c r="AM124" s="14"/>
      <c r="AN124" s="14"/>
      <c r="AO124" s="13"/>
      <c r="AP124" s="13"/>
      <c r="AQ124" s="13"/>
      <c r="AR124" s="13"/>
      <c r="AS124" s="13"/>
      <c r="AT124" s="13"/>
      <c r="AU124" s="13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</row>
    <row r="125" spans="1:59" ht="15.6" x14ac:dyDescent="0.25">
      <c r="A125" s="30"/>
      <c r="B125" s="10" t="s">
        <v>98</v>
      </c>
      <c r="C125" s="10">
        <v>1.05</v>
      </c>
      <c r="D125" s="29"/>
      <c r="E125" s="29"/>
      <c r="F125" s="22"/>
      <c r="G125" s="26">
        <v>7951.4999999999982</v>
      </c>
      <c r="H125" s="10">
        <v>6.84</v>
      </c>
      <c r="I125" s="10">
        <v>438</v>
      </c>
      <c r="J125" s="8">
        <f t="shared" si="16"/>
        <v>7.9514999999999985</v>
      </c>
      <c r="K125" s="22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4"/>
      <c r="AC125" s="15" t="s">
        <v>250</v>
      </c>
      <c r="AD125" s="15">
        <v>-48</v>
      </c>
      <c r="AE125" s="16">
        <v>-37</v>
      </c>
      <c r="AF125" s="15">
        <v>285</v>
      </c>
      <c r="AG125" s="15">
        <v>-6.6</v>
      </c>
      <c r="AH125" s="10">
        <f t="shared" si="12"/>
        <v>0</v>
      </c>
      <c r="AI125" s="10">
        <f t="shared" si="17"/>
        <v>0</v>
      </c>
      <c r="AJ125" s="14"/>
      <c r="AK125" s="14"/>
      <c r="AL125" s="14"/>
      <c r="AM125" s="14"/>
      <c r="AN125" s="14"/>
      <c r="AO125" s="13"/>
      <c r="AP125" s="13"/>
      <c r="AQ125" s="13"/>
      <c r="AR125" s="13"/>
      <c r="AS125" s="13"/>
      <c r="AT125" s="13"/>
      <c r="AU125" s="13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</row>
    <row r="126" spans="1:59" ht="15.6" x14ac:dyDescent="0.25">
      <c r="A126" s="30"/>
      <c r="B126" s="10" t="s">
        <v>100</v>
      </c>
      <c r="C126" s="10">
        <v>1.1299999999999999</v>
      </c>
      <c r="D126" s="29"/>
      <c r="E126" s="29"/>
      <c r="F126" s="22"/>
      <c r="G126" s="26">
        <v>10694.999999999996</v>
      </c>
      <c r="H126" s="10">
        <v>9.1999999999999993</v>
      </c>
      <c r="I126" s="10">
        <v>556</v>
      </c>
      <c r="J126" s="8">
        <f t="shared" si="16"/>
        <v>10.694999999999997</v>
      </c>
      <c r="K126" s="22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4"/>
      <c r="AC126" s="15" t="s">
        <v>251</v>
      </c>
      <c r="AD126" s="15">
        <v>-35</v>
      </c>
      <c r="AE126" s="16">
        <v>-26</v>
      </c>
      <c r="AF126" s="15">
        <v>266</v>
      </c>
      <c r="AG126" s="15">
        <v>-11.6</v>
      </c>
      <c r="AH126" s="10">
        <f t="shared" si="12"/>
        <v>0</v>
      </c>
      <c r="AI126" s="10">
        <f t="shared" si="17"/>
        <v>0</v>
      </c>
      <c r="AJ126" s="14"/>
      <c r="AK126" s="14"/>
      <c r="AL126" s="14"/>
      <c r="AM126" s="14"/>
      <c r="AN126" s="14"/>
      <c r="AO126" s="13"/>
      <c r="AP126" s="13"/>
      <c r="AQ126" s="13"/>
      <c r="AR126" s="13"/>
      <c r="AS126" s="13"/>
      <c r="AT126" s="13"/>
      <c r="AU126" s="13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</row>
    <row r="127" spans="1:59" ht="15.6" x14ac:dyDescent="0.25">
      <c r="A127" s="30"/>
      <c r="B127" s="10" t="s">
        <v>102</v>
      </c>
      <c r="C127" s="10">
        <v>1.23</v>
      </c>
      <c r="D127" s="29"/>
      <c r="E127" s="29"/>
      <c r="F127" s="22"/>
      <c r="G127" s="26">
        <v>15344.999999999996</v>
      </c>
      <c r="H127" s="10">
        <v>13.2</v>
      </c>
      <c r="I127" s="10">
        <v>665.5</v>
      </c>
      <c r="J127" s="8">
        <f t="shared" si="16"/>
        <v>15.344999999999997</v>
      </c>
      <c r="K127" s="22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4"/>
      <c r="AC127" s="15" t="s">
        <v>252</v>
      </c>
      <c r="AD127" s="15">
        <v>-52</v>
      </c>
      <c r="AE127" s="16">
        <v>-39</v>
      </c>
      <c r="AF127" s="15">
        <v>275</v>
      </c>
      <c r="AG127" s="15">
        <v>-13.9</v>
      </c>
      <c r="AH127" s="10">
        <f t="shared" si="12"/>
        <v>0</v>
      </c>
      <c r="AI127" s="10">
        <f t="shared" si="17"/>
        <v>0</v>
      </c>
      <c r="AJ127" s="14"/>
      <c r="AK127" s="14"/>
      <c r="AL127" s="14"/>
      <c r="AM127" s="14"/>
      <c r="AN127" s="14"/>
      <c r="AO127" s="13"/>
      <c r="AP127" s="13"/>
      <c r="AQ127" s="13"/>
      <c r="AR127" s="13"/>
      <c r="AS127" s="13"/>
      <c r="AT127" s="13"/>
      <c r="AU127" s="13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</row>
    <row r="128" spans="1:59" ht="15.6" x14ac:dyDescent="0.25">
      <c r="A128" s="30"/>
      <c r="B128" s="10" t="s">
        <v>104</v>
      </c>
      <c r="C128" s="10">
        <v>0.99</v>
      </c>
      <c r="D128" s="29"/>
      <c r="E128" s="29"/>
      <c r="F128" s="22"/>
      <c r="G128" s="77" t="s">
        <v>661</v>
      </c>
      <c r="H128" s="77"/>
      <c r="I128" s="77"/>
      <c r="J128" s="22"/>
      <c r="K128" s="22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4"/>
      <c r="AC128" s="15" t="s">
        <v>253</v>
      </c>
      <c r="AD128" s="15">
        <v>-41</v>
      </c>
      <c r="AE128" s="16">
        <v>-30</v>
      </c>
      <c r="AF128" s="15">
        <v>262</v>
      </c>
      <c r="AG128" s="15">
        <v>-8.4</v>
      </c>
      <c r="AH128" s="10">
        <f t="shared" si="12"/>
        <v>0</v>
      </c>
      <c r="AI128" s="10">
        <f t="shared" si="17"/>
        <v>0</v>
      </c>
      <c r="AJ128" s="14"/>
      <c r="AK128" s="14"/>
      <c r="AL128" s="14"/>
      <c r="AM128" s="14"/>
      <c r="AN128" s="14"/>
      <c r="AO128" s="13"/>
      <c r="AP128" s="13"/>
      <c r="AQ128" s="13"/>
      <c r="AR128" s="13"/>
      <c r="AS128" s="13"/>
      <c r="AT128" s="13"/>
      <c r="AU128" s="13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</row>
    <row r="129" spans="1:59" ht="15.6" x14ac:dyDescent="0.25">
      <c r="A129" s="30"/>
      <c r="B129" s="10" t="s">
        <v>106</v>
      </c>
      <c r="C129" s="10">
        <v>1</v>
      </c>
      <c r="D129" s="29"/>
      <c r="E129" s="29"/>
      <c r="F129" s="22"/>
      <c r="G129" s="10"/>
      <c r="H129" s="10" t="s">
        <v>660</v>
      </c>
      <c r="I129" s="10" t="s">
        <v>659</v>
      </c>
      <c r="J129" s="22"/>
      <c r="K129" s="22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4"/>
      <c r="AC129" s="15" t="s">
        <v>254</v>
      </c>
      <c r="AD129" s="15">
        <v>-44</v>
      </c>
      <c r="AE129" s="16">
        <v>-33</v>
      </c>
      <c r="AF129" s="15">
        <v>275</v>
      </c>
      <c r="AG129" s="15">
        <v>-13.9</v>
      </c>
      <c r="AH129" s="10">
        <f t="shared" si="12"/>
        <v>0</v>
      </c>
      <c r="AI129" s="10">
        <f t="shared" si="17"/>
        <v>0</v>
      </c>
      <c r="AJ129" s="14"/>
      <c r="AK129" s="14"/>
      <c r="AL129" s="14"/>
      <c r="AM129" s="14"/>
      <c r="AN129" s="14"/>
      <c r="AO129" s="13"/>
      <c r="AP129" s="13"/>
      <c r="AQ129" s="13"/>
      <c r="AR129" s="13"/>
      <c r="AS129" s="13"/>
      <c r="AT129" s="13"/>
      <c r="AU129" s="13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</row>
    <row r="130" spans="1:59" ht="15.6" x14ac:dyDescent="0.25">
      <c r="A130" s="30"/>
      <c r="B130" s="10" t="s">
        <v>108</v>
      </c>
      <c r="C130" s="10">
        <v>0.94</v>
      </c>
      <c r="D130" s="29"/>
      <c r="E130" s="29"/>
      <c r="F130" s="22"/>
      <c r="G130" s="10"/>
      <c r="H130" s="10">
        <v>50</v>
      </c>
      <c r="I130" s="26">
        <v>650</v>
      </c>
      <c r="J130" s="22"/>
      <c r="K130" s="22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4"/>
      <c r="AC130" s="15" t="s">
        <v>255</v>
      </c>
      <c r="AD130" s="15">
        <v>-38</v>
      </c>
      <c r="AE130" s="16">
        <v>-27</v>
      </c>
      <c r="AF130" s="15">
        <v>253</v>
      </c>
      <c r="AG130" s="15">
        <v>-8.1999999999999993</v>
      </c>
      <c r="AH130" s="10">
        <f t="shared" si="12"/>
        <v>0</v>
      </c>
      <c r="AI130" s="10">
        <f t="shared" si="17"/>
        <v>0</v>
      </c>
      <c r="AJ130" s="14"/>
      <c r="AK130" s="14"/>
      <c r="AL130" s="14"/>
      <c r="AM130" s="14"/>
      <c r="AN130" s="14"/>
      <c r="AO130" s="13"/>
      <c r="AP130" s="13"/>
      <c r="AQ130" s="13"/>
      <c r="AR130" s="13"/>
      <c r="AS130" s="13"/>
      <c r="AT130" s="13"/>
      <c r="AU130" s="13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</row>
    <row r="131" spans="1:59" ht="15.6" x14ac:dyDescent="0.25">
      <c r="A131" s="30"/>
      <c r="B131" s="10" t="s">
        <v>110</v>
      </c>
      <c r="C131" s="10">
        <v>1.29</v>
      </c>
      <c r="D131" s="29"/>
      <c r="E131" s="29"/>
      <c r="F131" s="22"/>
      <c r="G131" s="10"/>
      <c r="H131" s="10">
        <v>100</v>
      </c>
      <c r="I131" s="26">
        <v>1300</v>
      </c>
      <c r="J131" s="22"/>
      <c r="K131" s="22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4"/>
      <c r="AC131" s="15" t="s">
        <v>256</v>
      </c>
      <c r="AD131" s="15">
        <v>-50</v>
      </c>
      <c r="AE131" s="16">
        <v>-38</v>
      </c>
      <c r="AF131" s="15">
        <v>276</v>
      </c>
      <c r="AG131" s="15">
        <v>-12.6</v>
      </c>
      <c r="AH131" s="10">
        <f t="shared" si="12"/>
        <v>0</v>
      </c>
      <c r="AI131" s="10">
        <f t="shared" si="17"/>
        <v>0</v>
      </c>
      <c r="AJ131" s="14"/>
      <c r="AK131" s="14"/>
      <c r="AL131" s="14"/>
      <c r="AM131" s="14"/>
      <c r="AN131" s="14"/>
      <c r="AO131" s="13"/>
      <c r="AP131" s="13"/>
      <c r="AQ131" s="13"/>
      <c r="AR131" s="13"/>
      <c r="AS131" s="13"/>
      <c r="AT131" s="13"/>
      <c r="AU131" s="13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</row>
    <row r="132" spans="1:59" ht="15.6" x14ac:dyDescent="0.25">
      <c r="A132" s="30"/>
      <c r="B132" s="10" t="s">
        <v>112</v>
      </c>
      <c r="C132" s="10">
        <v>0.94</v>
      </c>
      <c r="D132" s="29"/>
      <c r="E132" s="29"/>
      <c r="F132" s="22"/>
      <c r="G132" s="10"/>
      <c r="H132" s="10">
        <v>200</v>
      </c>
      <c r="I132" s="26">
        <v>2600</v>
      </c>
      <c r="J132" s="22"/>
      <c r="K132" s="22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4"/>
      <c r="AC132" s="15" t="s">
        <v>257</v>
      </c>
      <c r="AD132" s="15">
        <v>-33</v>
      </c>
      <c r="AE132" s="16">
        <v>-23</v>
      </c>
      <c r="AF132" s="15">
        <v>249</v>
      </c>
      <c r="AG132" s="15">
        <v>-6.5</v>
      </c>
      <c r="AH132" s="10">
        <f t="shared" si="12"/>
        <v>0</v>
      </c>
      <c r="AI132" s="10">
        <f t="shared" si="17"/>
        <v>0</v>
      </c>
      <c r="AJ132" s="14"/>
      <c r="AK132" s="14"/>
      <c r="AL132" s="14"/>
      <c r="AM132" s="14"/>
      <c r="AN132" s="14"/>
      <c r="AO132" s="13"/>
      <c r="AP132" s="13"/>
      <c r="AQ132" s="13"/>
      <c r="AR132" s="13"/>
      <c r="AS132" s="13"/>
      <c r="AT132" s="13"/>
      <c r="AU132" s="13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</row>
    <row r="133" spans="1:59" ht="15.6" x14ac:dyDescent="0.25">
      <c r="A133" s="30"/>
      <c r="B133" s="10" t="s">
        <v>114</v>
      </c>
      <c r="C133" s="10">
        <v>0.92</v>
      </c>
      <c r="D133" s="29"/>
      <c r="E133" s="29"/>
      <c r="F133" s="22"/>
      <c r="G133" s="10"/>
      <c r="H133" s="10">
        <v>300</v>
      </c>
      <c r="I133" s="26">
        <v>3900</v>
      </c>
      <c r="J133" s="22"/>
      <c r="K133" s="22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4"/>
      <c r="AC133" s="15" t="s">
        <v>258</v>
      </c>
      <c r="AD133" s="15">
        <v>-49</v>
      </c>
      <c r="AE133" s="16">
        <v>-36</v>
      </c>
      <c r="AF133" s="15">
        <v>265</v>
      </c>
      <c r="AG133" s="15">
        <v>-11.5</v>
      </c>
      <c r="AH133" s="10">
        <f t="shared" si="12"/>
        <v>0</v>
      </c>
      <c r="AI133" s="10">
        <f t="shared" si="17"/>
        <v>0</v>
      </c>
      <c r="AJ133" s="14"/>
      <c r="AK133" s="14"/>
      <c r="AL133" s="14"/>
      <c r="AM133" s="14"/>
      <c r="AN133" s="14"/>
      <c r="AO133" s="13"/>
      <c r="AP133" s="13"/>
      <c r="AQ133" s="13"/>
      <c r="AR133" s="13"/>
      <c r="AS133" s="13"/>
      <c r="AT133" s="13"/>
      <c r="AU133" s="13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</row>
    <row r="134" spans="1:59" ht="15.6" x14ac:dyDescent="0.25">
      <c r="A134" s="30"/>
      <c r="B134" s="10" t="s">
        <v>116</v>
      </c>
      <c r="C134" s="10">
        <v>1.68</v>
      </c>
      <c r="D134" s="29"/>
      <c r="E134" s="29"/>
      <c r="F134" s="22"/>
      <c r="G134" s="10"/>
      <c r="H134" s="10">
        <v>400</v>
      </c>
      <c r="I134" s="26">
        <v>5200</v>
      </c>
      <c r="J134" s="22"/>
      <c r="K134" s="22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4"/>
      <c r="AC134" s="15" t="s">
        <v>259</v>
      </c>
      <c r="AD134" s="15">
        <v>-44</v>
      </c>
      <c r="AE134" s="16">
        <v>-34</v>
      </c>
      <c r="AF134" s="15">
        <v>266</v>
      </c>
      <c r="AG134" s="15">
        <v>-11.8</v>
      </c>
      <c r="AH134" s="10">
        <f t="shared" ref="AH134:AH197" si="18">IF(AC134=$AK$5,1,0)</f>
        <v>0</v>
      </c>
      <c r="AI134" s="10">
        <f t="shared" si="17"/>
        <v>0</v>
      </c>
      <c r="AJ134" s="14"/>
      <c r="AK134" s="14"/>
      <c r="AL134" s="14"/>
      <c r="AM134" s="14"/>
      <c r="AN134" s="14"/>
      <c r="AO134" s="13"/>
      <c r="AP134" s="13"/>
      <c r="AQ134" s="13"/>
      <c r="AR134" s="13"/>
      <c r="AS134" s="13"/>
      <c r="AT134" s="13"/>
      <c r="AU134" s="13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</row>
    <row r="135" spans="1:59" ht="15.6" x14ac:dyDescent="0.25">
      <c r="A135" s="30"/>
      <c r="B135" s="10" t="s">
        <v>118</v>
      </c>
      <c r="C135" s="10">
        <v>1</v>
      </c>
      <c r="D135" s="29"/>
      <c r="E135" s="29"/>
      <c r="F135" s="22"/>
      <c r="G135" s="10"/>
      <c r="H135" s="10">
        <v>500</v>
      </c>
      <c r="I135" s="26">
        <v>6500</v>
      </c>
      <c r="J135" s="22"/>
      <c r="K135" s="22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4"/>
      <c r="AC135" s="15" t="s">
        <v>260</v>
      </c>
      <c r="AD135" s="15">
        <v>-54</v>
      </c>
      <c r="AE135" s="16">
        <v>-43</v>
      </c>
      <c r="AF135" s="15">
        <v>278</v>
      </c>
      <c r="AG135" s="15">
        <v>-15.6</v>
      </c>
      <c r="AH135" s="10">
        <f t="shared" si="18"/>
        <v>0</v>
      </c>
      <c r="AI135" s="10">
        <f t="shared" si="17"/>
        <v>0</v>
      </c>
      <c r="AJ135" s="14"/>
      <c r="AK135" s="14"/>
      <c r="AL135" s="14"/>
      <c r="AM135" s="14"/>
      <c r="AN135" s="14"/>
      <c r="AO135" s="13"/>
      <c r="AP135" s="13"/>
      <c r="AQ135" s="13"/>
      <c r="AR135" s="13"/>
      <c r="AS135" s="13"/>
      <c r="AT135" s="13"/>
      <c r="AU135" s="13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</row>
    <row r="136" spans="1:59" ht="15.6" x14ac:dyDescent="0.25">
      <c r="A136" s="30"/>
      <c r="B136" s="32" t="s">
        <v>120</v>
      </c>
      <c r="C136" s="10"/>
      <c r="D136" s="29"/>
      <c r="E136" s="29"/>
      <c r="F136" s="22"/>
      <c r="G136" s="10"/>
      <c r="H136" s="10">
        <v>600</v>
      </c>
      <c r="I136" s="26">
        <v>7800</v>
      </c>
      <c r="J136" s="22"/>
      <c r="K136" s="22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4"/>
      <c r="AC136" s="15" t="s">
        <v>261</v>
      </c>
      <c r="AD136" s="15">
        <v>-49</v>
      </c>
      <c r="AE136" s="16">
        <v>-37</v>
      </c>
      <c r="AF136" s="15">
        <v>272</v>
      </c>
      <c r="AG136" s="15">
        <v>-12</v>
      </c>
      <c r="AH136" s="10">
        <f t="shared" si="18"/>
        <v>0</v>
      </c>
      <c r="AI136" s="10">
        <f t="shared" si="17"/>
        <v>0</v>
      </c>
      <c r="AJ136" s="14"/>
      <c r="AK136" s="14"/>
      <c r="AL136" s="14"/>
      <c r="AM136" s="14"/>
      <c r="AN136" s="14"/>
      <c r="AO136" s="13"/>
      <c r="AP136" s="13"/>
      <c r="AQ136" s="13"/>
      <c r="AR136" s="13"/>
      <c r="AS136" s="13"/>
      <c r="AT136" s="13"/>
      <c r="AU136" s="13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</row>
    <row r="137" spans="1:59" ht="15.6" x14ac:dyDescent="0.25">
      <c r="A137" s="30"/>
      <c r="B137" s="10" t="s">
        <v>122</v>
      </c>
      <c r="C137" s="10">
        <v>0.83</v>
      </c>
      <c r="D137" s="29"/>
      <c r="E137" s="29"/>
      <c r="F137" s="22"/>
      <c r="G137" s="10"/>
      <c r="H137" s="10">
        <v>700</v>
      </c>
      <c r="I137" s="26">
        <v>9100</v>
      </c>
      <c r="J137" s="22"/>
      <c r="K137" s="22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4"/>
      <c r="AC137" s="15" t="s">
        <v>262</v>
      </c>
      <c r="AD137" s="15">
        <v>-45</v>
      </c>
      <c r="AE137" s="16">
        <v>-33</v>
      </c>
      <c r="AF137" s="15">
        <v>267</v>
      </c>
      <c r="AG137" s="15">
        <v>-10.7</v>
      </c>
      <c r="AH137" s="10">
        <f t="shared" si="18"/>
        <v>0</v>
      </c>
      <c r="AI137" s="10">
        <f t="shared" si="17"/>
        <v>0</v>
      </c>
      <c r="AJ137" s="14"/>
      <c r="AK137" s="14"/>
      <c r="AL137" s="14"/>
      <c r="AM137" s="14"/>
      <c r="AN137" s="14"/>
      <c r="AO137" s="13"/>
      <c r="AP137" s="13"/>
      <c r="AQ137" s="13"/>
      <c r="AR137" s="13"/>
      <c r="AS137" s="13"/>
      <c r="AT137" s="13"/>
      <c r="AU137" s="13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</row>
    <row r="138" spans="1:59" ht="15.6" x14ac:dyDescent="0.25">
      <c r="A138" s="30"/>
      <c r="B138" s="10" t="s">
        <v>124</v>
      </c>
      <c r="C138" s="10">
        <v>0.84</v>
      </c>
      <c r="D138" s="29"/>
      <c r="E138" s="29"/>
      <c r="F138" s="22"/>
      <c r="G138" s="10"/>
      <c r="H138" s="10">
        <v>800</v>
      </c>
      <c r="I138" s="26">
        <v>10400</v>
      </c>
      <c r="J138" s="22"/>
      <c r="K138" s="22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4"/>
      <c r="AC138" s="15" t="s">
        <v>263</v>
      </c>
      <c r="AD138" s="15">
        <v>-45</v>
      </c>
      <c r="AE138" s="16">
        <v>-34</v>
      </c>
      <c r="AF138" s="15">
        <v>272</v>
      </c>
      <c r="AG138" s="15">
        <v>-11.5</v>
      </c>
      <c r="AH138" s="10">
        <f t="shared" si="18"/>
        <v>0</v>
      </c>
      <c r="AI138" s="10">
        <f t="shared" si="17"/>
        <v>0</v>
      </c>
      <c r="AJ138" s="14"/>
      <c r="AK138" s="14"/>
      <c r="AL138" s="14"/>
      <c r="AM138" s="14"/>
      <c r="AN138" s="14"/>
      <c r="AO138" s="13"/>
      <c r="AP138" s="13"/>
      <c r="AQ138" s="13"/>
      <c r="AR138" s="13"/>
      <c r="AS138" s="13"/>
      <c r="AT138" s="13"/>
      <c r="AU138" s="13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</row>
    <row r="139" spans="1:59" ht="15.6" x14ac:dyDescent="0.25">
      <c r="A139" s="30"/>
      <c r="B139" s="10" t="s">
        <v>126</v>
      </c>
      <c r="C139" s="10">
        <v>0.93</v>
      </c>
      <c r="D139" s="29"/>
      <c r="E139" s="29"/>
      <c r="F139" s="22"/>
      <c r="G139" s="10"/>
      <c r="H139" s="10">
        <v>900</v>
      </c>
      <c r="I139" s="26">
        <v>11700</v>
      </c>
      <c r="J139" s="22"/>
      <c r="K139" s="22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4"/>
      <c r="AC139" s="15" t="s">
        <v>264</v>
      </c>
      <c r="AD139" s="15">
        <v>-50</v>
      </c>
      <c r="AE139" s="16">
        <v>-38</v>
      </c>
      <c r="AF139" s="15">
        <v>273</v>
      </c>
      <c r="AG139" s="15">
        <v>-12.8</v>
      </c>
      <c r="AH139" s="10">
        <f t="shared" si="18"/>
        <v>0</v>
      </c>
      <c r="AI139" s="10">
        <f t="shared" si="17"/>
        <v>0</v>
      </c>
      <c r="AJ139" s="14"/>
      <c r="AK139" s="14"/>
      <c r="AL139" s="14"/>
      <c r="AM139" s="14"/>
      <c r="AN139" s="14"/>
      <c r="AO139" s="13"/>
      <c r="AP139" s="13"/>
      <c r="AQ139" s="13"/>
      <c r="AR139" s="13"/>
      <c r="AS139" s="13"/>
      <c r="AT139" s="13"/>
      <c r="AU139" s="13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</row>
    <row r="140" spans="1:59" ht="30" customHeight="1" x14ac:dyDescent="0.25">
      <c r="A140" s="30"/>
      <c r="B140" s="10" t="s">
        <v>127</v>
      </c>
      <c r="C140" s="10">
        <v>0.89</v>
      </c>
      <c r="D140" s="29"/>
      <c r="E140" s="29"/>
      <c r="F140" s="22"/>
      <c r="G140" s="10"/>
      <c r="H140" s="10">
        <v>1000</v>
      </c>
      <c r="I140" s="26">
        <v>13000</v>
      </c>
      <c r="J140" s="22"/>
      <c r="K140" s="22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4"/>
      <c r="AC140" s="15" t="s">
        <v>265</v>
      </c>
      <c r="AD140" s="15">
        <v>-39</v>
      </c>
      <c r="AE140" s="16">
        <v>-26</v>
      </c>
      <c r="AF140" s="15">
        <v>254</v>
      </c>
      <c r="AG140" s="15">
        <v>-6.9</v>
      </c>
      <c r="AH140" s="10">
        <f t="shared" si="18"/>
        <v>0</v>
      </c>
      <c r="AI140" s="10">
        <f t="shared" si="17"/>
        <v>0</v>
      </c>
      <c r="AJ140" s="14"/>
      <c r="AK140" s="14"/>
      <c r="AL140" s="14"/>
      <c r="AM140" s="14"/>
      <c r="AN140" s="14"/>
      <c r="AO140" s="13"/>
      <c r="AP140" s="13"/>
      <c r="AQ140" s="13"/>
      <c r="AR140" s="13"/>
      <c r="AS140" s="13"/>
      <c r="AT140" s="13"/>
      <c r="AU140" s="13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</row>
    <row r="141" spans="1:59" ht="15.6" x14ac:dyDescent="0.25">
      <c r="A141" s="30"/>
      <c r="B141" s="10" t="s">
        <v>129</v>
      </c>
      <c r="C141" s="10">
        <v>0.87</v>
      </c>
      <c r="D141" s="29"/>
      <c r="E141" s="29"/>
      <c r="F141" s="22"/>
      <c r="G141" s="77" t="s">
        <v>658</v>
      </c>
      <c r="H141" s="77"/>
      <c r="I141" s="77"/>
      <c r="J141" s="22"/>
      <c r="K141" s="22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4"/>
      <c r="AC141" s="15" t="s">
        <v>266</v>
      </c>
      <c r="AD141" s="15">
        <v>-37</v>
      </c>
      <c r="AE141" s="16">
        <v>-25</v>
      </c>
      <c r="AF141" s="15">
        <v>257</v>
      </c>
      <c r="AG141" s="15">
        <v>-7.5</v>
      </c>
      <c r="AH141" s="10">
        <f t="shared" si="18"/>
        <v>0</v>
      </c>
      <c r="AI141" s="10">
        <f t="shared" si="17"/>
        <v>0</v>
      </c>
      <c r="AJ141" s="14"/>
      <c r="AK141" s="14"/>
      <c r="AL141" s="14"/>
      <c r="AM141" s="14"/>
      <c r="AN141" s="14"/>
      <c r="AO141" s="13"/>
      <c r="AP141" s="13"/>
      <c r="AQ141" s="13"/>
      <c r="AR141" s="13"/>
      <c r="AS141" s="13"/>
      <c r="AT141" s="13"/>
      <c r="AU141" s="13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</row>
    <row r="142" spans="1:59" ht="27.6" x14ac:dyDescent="0.25">
      <c r="A142" s="30"/>
      <c r="B142" s="10" t="s">
        <v>131</v>
      </c>
      <c r="C142" s="10">
        <v>0.87</v>
      </c>
      <c r="D142" s="29"/>
      <c r="E142" s="29"/>
      <c r="F142" s="22"/>
      <c r="G142" s="10"/>
      <c r="H142" s="10" t="s">
        <v>657</v>
      </c>
      <c r="I142" s="10" t="s">
        <v>656</v>
      </c>
      <c r="J142" s="22"/>
      <c r="K142" s="22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4"/>
      <c r="AC142" s="15" t="s">
        <v>267</v>
      </c>
      <c r="AD142" s="15">
        <v>-38</v>
      </c>
      <c r="AE142" s="16">
        <v>-28</v>
      </c>
      <c r="AF142" s="15">
        <v>255</v>
      </c>
      <c r="AG142" s="15">
        <v>-9.3000000000000007</v>
      </c>
      <c r="AH142" s="10">
        <f t="shared" si="18"/>
        <v>0</v>
      </c>
      <c r="AI142" s="10">
        <f t="shared" si="17"/>
        <v>0</v>
      </c>
      <c r="AJ142" s="14"/>
      <c r="AK142" s="14"/>
      <c r="AL142" s="14"/>
      <c r="AM142" s="14"/>
      <c r="AN142" s="14"/>
      <c r="AO142" s="13"/>
      <c r="AP142" s="13"/>
      <c r="AQ142" s="13"/>
      <c r="AR142" s="13"/>
      <c r="AS142" s="13"/>
      <c r="AT142" s="13"/>
      <c r="AU142" s="13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</row>
    <row r="143" spans="1:59" ht="47.25" customHeight="1" x14ac:dyDescent="0.25">
      <c r="A143" s="30"/>
      <c r="B143" s="10" t="s">
        <v>133</v>
      </c>
      <c r="C143" s="10">
        <v>0.83</v>
      </c>
      <c r="D143" s="29"/>
      <c r="E143" s="29"/>
      <c r="F143" s="22"/>
      <c r="G143" s="10"/>
      <c r="H143" s="10">
        <v>0</v>
      </c>
      <c r="I143" s="10">
        <v>30</v>
      </c>
      <c r="J143" s="22"/>
      <c r="K143" s="22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4"/>
      <c r="AC143" s="15" t="s">
        <v>268</v>
      </c>
      <c r="AD143" s="15">
        <v>-49</v>
      </c>
      <c r="AE143" s="16">
        <v>-37</v>
      </c>
      <c r="AF143" s="15">
        <v>267</v>
      </c>
      <c r="AG143" s="15">
        <v>-11.4</v>
      </c>
      <c r="AH143" s="10">
        <f t="shared" si="18"/>
        <v>0</v>
      </c>
      <c r="AI143" s="10">
        <f t="shared" si="17"/>
        <v>0</v>
      </c>
      <c r="AJ143" s="14"/>
      <c r="AK143" s="14"/>
      <c r="AL143" s="14"/>
      <c r="AM143" s="14"/>
      <c r="AN143" s="14"/>
      <c r="AO143" s="13"/>
      <c r="AP143" s="13"/>
      <c r="AQ143" s="13"/>
      <c r="AR143" s="13"/>
      <c r="AS143" s="13"/>
      <c r="AT143" s="13"/>
      <c r="AU143" s="13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</row>
    <row r="144" spans="1:59" ht="15.6" customHeight="1" x14ac:dyDescent="0.25">
      <c r="A144" s="30"/>
      <c r="B144" s="10" t="s">
        <v>135</v>
      </c>
      <c r="C144" s="10">
        <v>1</v>
      </c>
      <c r="D144" s="29"/>
      <c r="E144" s="29"/>
      <c r="F144" s="22"/>
      <c r="G144" s="10"/>
      <c r="H144" s="10">
        <v>10</v>
      </c>
      <c r="I144" s="10">
        <v>260</v>
      </c>
      <c r="J144" s="22"/>
      <c r="K144" s="22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4"/>
      <c r="AC144" s="19" t="s">
        <v>143</v>
      </c>
      <c r="AD144" s="18"/>
      <c r="AE144" s="18"/>
      <c r="AF144" s="18"/>
      <c r="AG144" s="17"/>
      <c r="AH144" s="10">
        <f t="shared" si="18"/>
        <v>0</v>
      </c>
      <c r="AI144" s="10"/>
      <c r="AJ144" s="14"/>
      <c r="AK144" s="14"/>
      <c r="AL144" s="14"/>
      <c r="AM144" s="14"/>
      <c r="AN144" s="14"/>
      <c r="AO144" s="13"/>
      <c r="AP144" s="13"/>
      <c r="AQ144" s="13"/>
      <c r="AR144" s="13"/>
      <c r="AS144" s="13"/>
      <c r="AT144" s="13"/>
      <c r="AU144" s="13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</row>
    <row r="145" spans="1:59" ht="31.5" customHeight="1" x14ac:dyDescent="0.25">
      <c r="A145" s="30"/>
      <c r="B145" s="32" t="s">
        <v>137</v>
      </c>
      <c r="C145" s="10"/>
      <c r="D145" s="29"/>
      <c r="E145" s="29"/>
      <c r="F145" s="22"/>
      <c r="G145" s="10"/>
      <c r="H145" s="10">
        <v>20</v>
      </c>
      <c r="I145" s="10">
        <v>480</v>
      </c>
      <c r="J145" s="22"/>
      <c r="K145" s="22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4"/>
      <c r="AC145" s="15" t="s">
        <v>269</v>
      </c>
      <c r="AD145" s="15">
        <v>-17</v>
      </c>
      <c r="AE145" s="16">
        <v>-8</v>
      </c>
      <c r="AF145" s="15">
        <v>181</v>
      </c>
      <c r="AG145" s="15">
        <v>1.4</v>
      </c>
      <c r="AH145" s="10">
        <f t="shared" si="18"/>
        <v>0</v>
      </c>
      <c r="AI145" s="10">
        <f>AH144</f>
        <v>0</v>
      </c>
      <c r="AJ145" s="14"/>
      <c r="AK145" s="14"/>
      <c r="AL145" s="14"/>
      <c r="AM145" s="14"/>
      <c r="AN145" s="14"/>
      <c r="AO145" s="13"/>
      <c r="AP145" s="13"/>
      <c r="AQ145" s="13"/>
      <c r="AR145" s="13"/>
      <c r="AS145" s="13"/>
      <c r="AT145" s="13"/>
      <c r="AU145" s="13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</row>
    <row r="146" spans="1:59" ht="15.6" customHeight="1" x14ac:dyDescent="0.25">
      <c r="A146" s="30"/>
      <c r="B146" s="10" t="s">
        <v>139</v>
      </c>
      <c r="C146" s="10">
        <v>0.88</v>
      </c>
      <c r="D146" s="29"/>
      <c r="E146" s="29"/>
      <c r="F146" s="22"/>
      <c r="G146" s="10"/>
      <c r="H146" s="10">
        <v>30</v>
      </c>
      <c r="I146" s="10">
        <v>660</v>
      </c>
      <c r="J146" s="22"/>
      <c r="K146" s="22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4"/>
      <c r="AC146" s="19" t="s">
        <v>106</v>
      </c>
      <c r="AD146" s="18"/>
      <c r="AE146" s="18"/>
      <c r="AF146" s="18"/>
      <c r="AG146" s="17"/>
      <c r="AH146" s="10">
        <f t="shared" si="18"/>
        <v>0</v>
      </c>
      <c r="AI146" s="10"/>
      <c r="AJ146" s="14"/>
      <c r="AK146" s="14"/>
      <c r="AL146" s="14"/>
      <c r="AM146" s="14"/>
      <c r="AN146" s="14"/>
      <c r="AO146" s="13"/>
      <c r="AP146" s="13"/>
      <c r="AQ146" s="13"/>
      <c r="AR146" s="13"/>
      <c r="AS146" s="13"/>
      <c r="AT146" s="13"/>
      <c r="AU146" s="13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</row>
    <row r="147" spans="1:59" ht="31.5" customHeight="1" x14ac:dyDescent="0.25">
      <c r="A147" s="30"/>
      <c r="B147" s="10" t="s">
        <v>141</v>
      </c>
      <c r="C147" s="10">
        <v>0.79</v>
      </c>
      <c r="D147" s="29"/>
      <c r="E147" s="29"/>
      <c r="F147" s="22"/>
      <c r="G147" s="10"/>
      <c r="H147" s="10">
        <v>50</v>
      </c>
      <c r="I147" s="10">
        <v>950</v>
      </c>
      <c r="J147" s="22"/>
      <c r="K147" s="22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4"/>
      <c r="AC147" s="15" t="s">
        <v>270</v>
      </c>
      <c r="AD147" s="15">
        <v>-18</v>
      </c>
      <c r="AE147" s="16">
        <v>-6</v>
      </c>
      <c r="AF147" s="15">
        <v>211</v>
      </c>
      <c r="AG147" s="15">
        <v>2.2000000000000002</v>
      </c>
      <c r="AH147" s="10">
        <f t="shared" si="18"/>
        <v>0</v>
      </c>
      <c r="AI147" s="10">
        <f>AH146</f>
        <v>0</v>
      </c>
      <c r="AJ147" s="14"/>
      <c r="AK147" s="14"/>
      <c r="AL147" s="14"/>
      <c r="AM147" s="14"/>
      <c r="AN147" s="14"/>
      <c r="AO147" s="13"/>
      <c r="AP147" s="13"/>
      <c r="AQ147" s="13"/>
      <c r="AR147" s="13"/>
      <c r="AS147" s="13"/>
      <c r="AT147" s="13"/>
      <c r="AU147" s="13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</row>
    <row r="148" spans="1:59" ht="15.6" customHeight="1" x14ac:dyDescent="0.25">
      <c r="A148" s="30"/>
      <c r="B148" s="10" t="s">
        <v>143</v>
      </c>
      <c r="C148" s="10">
        <v>0.84</v>
      </c>
      <c r="D148" s="29"/>
      <c r="E148" s="29"/>
      <c r="F148" s="22"/>
      <c r="G148" s="10"/>
      <c r="H148" s="10">
        <v>100</v>
      </c>
      <c r="I148" s="10">
        <v>1700</v>
      </c>
      <c r="J148" s="22"/>
      <c r="K148" s="22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4"/>
      <c r="AC148" s="19" t="s">
        <v>124</v>
      </c>
      <c r="AD148" s="18"/>
      <c r="AE148" s="18"/>
      <c r="AF148" s="18"/>
      <c r="AG148" s="17"/>
      <c r="AH148" s="10">
        <f t="shared" si="18"/>
        <v>0</v>
      </c>
      <c r="AI148" s="10"/>
      <c r="AJ148" s="14"/>
      <c r="AK148" s="14"/>
      <c r="AL148" s="14"/>
      <c r="AM148" s="14"/>
      <c r="AN148" s="14"/>
      <c r="AO148" s="13"/>
      <c r="AP148" s="13"/>
      <c r="AQ148" s="13"/>
      <c r="AR148" s="13"/>
      <c r="AS148" s="13"/>
      <c r="AT148" s="13"/>
      <c r="AU148" s="13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</row>
    <row r="149" spans="1:59" ht="15.6" x14ac:dyDescent="0.25">
      <c r="A149" s="30"/>
      <c r="B149" s="10" t="s">
        <v>144</v>
      </c>
      <c r="C149" s="10">
        <v>0.84</v>
      </c>
      <c r="D149" s="29"/>
      <c r="E149" s="29"/>
      <c r="F149" s="22"/>
      <c r="G149" s="10"/>
      <c r="H149" s="10">
        <v>200</v>
      </c>
      <c r="I149" s="10">
        <v>3000</v>
      </c>
      <c r="J149" s="22"/>
      <c r="K149" s="22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4"/>
      <c r="AC149" s="15" t="s">
        <v>271</v>
      </c>
      <c r="AD149" s="15">
        <v>-21</v>
      </c>
      <c r="AE149" s="16">
        <v>-9</v>
      </c>
      <c r="AF149" s="15">
        <v>186</v>
      </c>
      <c r="AG149" s="15">
        <v>0</v>
      </c>
      <c r="AH149" s="10">
        <f t="shared" si="18"/>
        <v>0</v>
      </c>
      <c r="AI149" s="10">
        <f>AH148</f>
        <v>0</v>
      </c>
      <c r="AJ149" s="14"/>
      <c r="AK149" s="14"/>
      <c r="AL149" s="14"/>
      <c r="AM149" s="14"/>
      <c r="AN149" s="14"/>
      <c r="AO149" s="13"/>
      <c r="AP149" s="13"/>
      <c r="AQ149" s="13"/>
      <c r="AR149" s="13"/>
      <c r="AS149" s="13"/>
      <c r="AT149" s="13"/>
      <c r="AU149" s="13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</row>
    <row r="150" spans="1:59" ht="15.6" x14ac:dyDescent="0.25">
      <c r="A150" s="30"/>
      <c r="B150" s="10" t="s">
        <v>146</v>
      </c>
      <c r="C150" s="10">
        <v>0.92</v>
      </c>
      <c r="D150" s="29"/>
      <c r="E150" s="29"/>
      <c r="F150" s="22"/>
      <c r="G150" s="10"/>
      <c r="H150" s="10">
        <v>300</v>
      </c>
      <c r="I150" s="10">
        <v>4000</v>
      </c>
      <c r="J150" s="22"/>
      <c r="K150" s="22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4"/>
      <c r="AC150" s="19" t="s">
        <v>70</v>
      </c>
      <c r="AD150" s="18"/>
      <c r="AE150" s="18"/>
      <c r="AF150" s="18"/>
      <c r="AG150" s="17"/>
      <c r="AH150" s="10">
        <f t="shared" si="18"/>
        <v>0</v>
      </c>
      <c r="AI150" s="10"/>
      <c r="AJ150" s="14"/>
      <c r="AK150" s="14"/>
      <c r="AL150" s="14"/>
      <c r="AM150" s="14"/>
      <c r="AN150" s="14"/>
      <c r="AO150" s="13"/>
      <c r="AP150" s="13"/>
      <c r="AQ150" s="13"/>
      <c r="AR150" s="13"/>
      <c r="AS150" s="13"/>
      <c r="AT150" s="13"/>
      <c r="AU150" s="13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</row>
    <row r="151" spans="1:59" ht="15.6" x14ac:dyDescent="0.25">
      <c r="A151" s="30"/>
      <c r="B151" s="10" t="s">
        <v>148</v>
      </c>
      <c r="C151" s="10">
        <v>0.97</v>
      </c>
      <c r="D151" s="29"/>
      <c r="E151" s="29"/>
      <c r="F151" s="22"/>
      <c r="G151" s="10"/>
      <c r="H151" s="10">
        <v>400</v>
      </c>
      <c r="I151" s="10">
        <v>4800</v>
      </c>
      <c r="J151" s="22"/>
      <c r="K151" s="22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4"/>
      <c r="AC151" s="15" t="s">
        <v>272</v>
      </c>
      <c r="AD151" s="15">
        <v>-25</v>
      </c>
      <c r="AE151" s="16">
        <v>-13</v>
      </c>
      <c r="AF151" s="15">
        <v>226</v>
      </c>
      <c r="AG151" s="15">
        <v>-1.6</v>
      </c>
      <c r="AH151" s="10">
        <f t="shared" si="18"/>
        <v>0</v>
      </c>
      <c r="AI151" s="10">
        <f>AH150</f>
        <v>0</v>
      </c>
      <c r="AJ151" s="14"/>
      <c r="AK151" s="14"/>
      <c r="AL151" s="14"/>
      <c r="AM151" s="14"/>
      <c r="AN151" s="14"/>
      <c r="AO151" s="13"/>
      <c r="AP151" s="13"/>
      <c r="AQ151" s="13"/>
      <c r="AR151" s="13"/>
      <c r="AS151" s="13"/>
      <c r="AT151" s="13"/>
      <c r="AU151" s="13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</row>
    <row r="152" spans="1:59" ht="15.6" x14ac:dyDescent="0.25">
      <c r="A152" s="30"/>
      <c r="B152" s="10" t="s">
        <v>150</v>
      </c>
      <c r="C152" s="10">
        <v>0.82</v>
      </c>
      <c r="D152" s="29"/>
      <c r="E152" s="29"/>
      <c r="F152" s="22"/>
      <c r="G152" s="10"/>
      <c r="H152" s="10">
        <v>500</v>
      </c>
      <c r="I152" s="10">
        <v>5500</v>
      </c>
      <c r="J152" s="22"/>
      <c r="K152" s="22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4"/>
      <c r="AC152" s="19" t="s">
        <v>216</v>
      </c>
      <c r="AD152" s="18"/>
      <c r="AE152" s="18"/>
      <c r="AF152" s="18"/>
      <c r="AG152" s="17"/>
      <c r="AH152" s="10">
        <f t="shared" si="18"/>
        <v>0</v>
      </c>
      <c r="AI152" s="10"/>
      <c r="AJ152" s="14"/>
      <c r="AK152" s="14"/>
      <c r="AL152" s="14"/>
      <c r="AM152" s="14"/>
      <c r="AN152" s="14"/>
      <c r="AO152" s="13"/>
      <c r="AP152" s="13"/>
      <c r="AQ152" s="13"/>
      <c r="AR152" s="13"/>
      <c r="AS152" s="13"/>
      <c r="AT152" s="13"/>
      <c r="AU152" s="13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</row>
    <row r="153" spans="1:59" ht="15.6" x14ac:dyDescent="0.25">
      <c r="A153" s="30"/>
      <c r="B153" s="32" t="s">
        <v>152</v>
      </c>
      <c r="C153" s="10"/>
      <c r="D153" s="29"/>
      <c r="E153" s="29"/>
      <c r="F153" s="22"/>
      <c r="G153" s="10"/>
      <c r="H153" s="10">
        <v>600</v>
      </c>
      <c r="I153" s="10">
        <v>6000</v>
      </c>
      <c r="J153" s="22"/>
      <c r="K153" s="22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4"/>
      <c r="AC153" s="15" t="s">
        <v>273</v>
      </c>
      <c r="AD153" s="15">
        <v>-28</v>
      </c>
      <c r="AE153" s="16">
        <v>-20</v>
      </c>
      <c r="AF153" s="15">
        <v>315</v>
      </c>
      <c r="AG153" s="15">
        <v>-4.4000000000000004</v>
      </c>
      <c r="AH153" s="10">
        <f t="shared" si="18"/>
        <v>0</v>
      </c>
      <c r="AI153" s="10">
        <f>AH152</f>
        <v>0</v>
      </c>
      <c r="AJ153" s="14"/>
      <c r="AK153" s="14"/>
      <c r="AL153" s="14"/>
      <c r="AM153" s="14"/>
      <c r="AN153" s="14"/>
      <c r="AO153" s="13"/>
      <c r="AP153" s="13"/>
      <c r="AQ153" s="13"/>
      <c r="AR153" s="13"/>
      <c r="AS153" s="13"/>
      <c r="AT153" s="13"/>
      <c r="AU153" s="13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</row>
    <row r="154" spans="1:59" ht="15.6" x14ac:dyDescent="0.25">
      <c r="A154" s="30"/>
      <c r="B154" s="10" t="s">
        <v>149</v>
      </c>
      <c r="C154" s="10">
        <v>0.85</v>
      </c>
      <c r="D154" s="29"/>
      <c r="E154" s="29"/>
      <c r="F154" s="22"/>
      <c r="G154" s="10"/>
      <c r="H154" s="10">
        <v>700</v>
      </c>
      <c r="I154" s="10">
        <v>6200</v>
      </c>
      <c r="J154" s="22"/>
      <c r="K154" s="22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4"/>
      <c r="AC154" s="15" t="s">
        <v>274</v>
      </c>
      <c r="AD154" s="15">
        <v>-27</v>
      </c>
      <c r="AE154" s="16">
        <v>-17</v>
      </c>
      <c r="AF154" s="15">
        <v>302</v>
      </c>
      <c r="AG154" s="15">
        <v>-2.2000000000000002</v>
      </c>
      <c r="AH154" s="10">
        <f t="shared" si="18"/>
        <v>0</v>
      </c>
      <c r="AI154" s="10">
        <f t="shared" ref="AI154:AI170" si="19">AI153+$AH$152</f>
        <v>0</v>
      </c>
      <c r="AJ154" s="14"/>
      <c r="AK154" s="14"/>
      <c r="AL154" s="14"/>
      <c r="AM154" s="14"/>
      <c r="AN154" s="14"/>
      <c r="AO154" s="13"/>
      <c r="AP154" s="13"/>
      <c r="AQ154" s="13"/>
      <c r="AR154" s="13"/>
      <c r="AS154" s="13"/>
      <c r="AT154" s="13"/>
      <c r="AU154" s="13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</row>
    <row r="155" spans="1:59" ht="15.6" x14ac:dyDescent="0.25">
      <c r="A155" s="30"/>
      <c r="B155" s="10" t="s">
        <v>155</v>
      </c>
      <c r="C155" s="10">
        <v>0.86</v>
      </c>
      <c r="D155" s="29"/>
      <c r="E155" s="29"/>
      <c r="F155" s="22"/>
      <c r="G155" s="10"/>
      <c r="H155" s="10">
        <v>800</v>
      </c>
      <c r="I155" s="10">
        <v>6600</v>
      </c>
      <c r="J155" s="22"/>
      <c r="K155" s="22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4"/>
      <c r="AC155" s="15" t="s">
        <v>275</v>
      </c>
      <c r="AD155" s="15">
        <v>-26</v>
      </c>
      <c r="AE155" s="16">
        <v>-17</v>
      </c>
      <c r="AF155" s="15">
        <v>307</v>
      </c>
      <c r="AG155" s="15">
        <v>-2.7</v>
      </c>
      <c r="AH155" s="10">
        <f t="shared" si="18"/>
        <v>0</v>
      </c>
      <c r="AI155" s="10">
        <f t="shared" si="19"/>
        <v>0</v>
      </c>
      <c r="AJ155" s="14"/>
      <c r="AK155" s="14"/>
      <c r="AL155" s="14"/>
      <c r="AM155" s="14"/>
      <c r="AN155" s="14"/>
      <c r="AO155" s="13"/>
      <c r="AP155" s="13"/>
      <c r="AQ155" s="13"/>
      <c r="AR155" s="13"/>
      <c r="AS155" s="13"/>
      <c r="AT155" s="13"/>
      <c r="AU155" s="13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</row>
    <row r="156" spans="1:59" ht="15.6" x14ac:dyDescent="0.25">
      <c r="A156" s="30"/>
      <c r="B156" s="10" t="s">
        <v>157</v>
      </c>
      <c r="C156" s="10">
        <v>0.8</v>
      </c>
      <c r="D156" s="29"/>
      <c r="E156" s="29"/>
      <c r="F156" s="22"/>
      <c r="G156" s="10"/>
      <c r="H156" s="10">
        <v>900</v>
      </c>
      <c r="I156" s="10">
        <v>7200</v>
      </c>
      <c r="J156" s="22"/>
      <c r="K156" s="22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4"/>
      <c r="AC156" s="15" t="s">
        <v>276</v>
      </c>
      <c r="AD156" s="15">
        <v>-33</v>
      </c>
      <c r="AE156" s="16">
        <v>-22</v>
      </c>
      <c r="AF156" s="15">
        <v>270</v>
      </c>
      <c r="AG156" s="15">
        <v>-5.4</v>
      </c>
      <c r="AH156" s="10">
        <f t="shared" si="18"/>
        <v>0</v>
      </c>
      <c r="AI156" s="10">
        <f t="shared" si="19"/>
        <v>0</v>
      </c>
      <c r="AJ156" s="14"/>
      <c r="AK156" s="14"/>
      <c r="AL156" s="14"/>
      <c r="AM156" s="14"/>
      <c r="AN156" s="14"/>
      <c r="AO156" s="13"/>
      <c r="AP156" s="13"/>
      <c r="AQ156" s="13"/>
      <c r="AR156" s="13"/>
      <c r="AS156" s="13"/>
      <c r="AT156" s="13"/>
      <c r="AU156" s="13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</row>
    <row r="157" spans="1:59" ht="15.6" x14ac:dyDescent="0.25">
      <c r="A157" s="30"/>
      <c r="B157" s="10" t="s">
        <v>159</v>
      </c>
      <c r="C157" s="10">
        <v>0.83</v>
      </c>
      <c r="D157" s="29"/>
      <c r="E157" s="29"/>
      <c r="F157" s="22"/>
      <c r="G157" s="10"/>
      <c r="H157" s="10">
        <v>1000</v>
      </c>
      <c r="I157" s="10">
        <v>7800</v>
      </c>
      <c r="J157" s="22"/>
      <c r="K157" s="22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4"/>
      <c r="AC157" s="15" t="s">
        <v>277</v>
      </c>
      <c r="AD157" s="15">
        <v>-35</v>
      </c>
      <c r="AE157" s="16">
        <v>-27</v>
      </c>
      <c r="AF157" s="15">
        <v>269</v>
      </c>
      <c r="AG157" s="15">
        <v>-6.2</v>
      </c>
      <c r="AH157" s="10">
        <f t="shared" si="18"/>
        <v>0</v>
      </c>
      <c r="AI157" s="10">
        <f t="shared" si="19"/>
        <v>0</v>
      </c>
      <c r="AJ157" s="14"/>
      <c r="AK157" s="14"/>
      <c r="AL157" s="14"/>
      <c r="AM157" s="14"/>
      <c r="AN157" s="14"/>
      <c r="AO157" s="13"/>
      <c r="AP157" s="13"/>
      <c r="AQ157" s="13"/>
      <c r="AR157" s="13"/>
      <c r="AS157" s="13"/>
      <c r="AT157" s="13"/>
      <c r="AU157" s="13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</row>
    <row r="158" spans="1:59" ht="15.6" x14ac:dyDescent="0.25">
      <c r="A158" s="30"/>
      <c r="B158" s="10" t="s">
        <v>160</v>
      </c>
      <c r="C158" s="10">
        <v>0.88</v>
      </c>
      <c r="D158" s="29"/>
      <c r="E158" s="29"/>
      <c r="F158" s="22"/>
      <c r="G158" s="10"/>
      <c r="H158" s="10">
        <v>2000</v>
      </c>
      <c r="I158" s="10">
        <v>14000</v>
      </c>
      <c r="J158" s="22"/>
      <c r="K158" s="22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4"/>
      <c r="AC158" s="15" t="s">
        <v>278</v>
      </c>
      <c r="AD158" s="15">
        <v>-29</v>
      </c>
      <c r="AE158" s="16">
        <v>-22</v>
      </c>
      <c r="AF158" s="15">
        <v>294</v>
      </c>
      <c r="AG158" s="15">
        <v>-5.8</v>
      </c>
      <c r="AH158" s="10">
        <f t="shared" si="18"/>
        <v>0</v>
      </c>
      <c r="AI158" s="10">
        <f t="shared" si="19"/>
        <v>0</v>
      </c>
      <c r="AJ158" s="14"/>
      <c r="AK158" s="14"/>
      <c r="AL158" s="14"/>
      <c r="AM158" s="14"/>
      <c r="AN158" s="14"/>
      <c r="AO158" s="13"/>
      <c r="AP158" s="13"/>
      <c r="AQ158" s="13"/>
      <c r="AR158" s="13"/>
      <c r="AS158" s="13"/>
      <c r="AT158" s="13"/>
      <c r="AU158" s="13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</row>
    <row r="159" spans="1:59" ht="15.6" x14ac:dyDescent="0.25">
      <c r="A159" s="30"/>
      <c r="B159" s="10" t="s">
        <v>162</v>
      </c>
      <c r="C159" s="10">
        <v>0.85</v>
      </c>
      <c r="D159" s="29"/>
      <c r="E159" s="29"/>
      <c r="F159" s="22"/>
      <c r="G159" s="77" t="s">
        <v>655</v>
      </c>
      <c r="H159" s="77"/>
      <c r="I159" s="77"/>
      <c r="J159" s="22"/>
      <c r="K159" s="22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4"/>
      <c r="AC159" s="15" t="s">
        <v>279</v>
      </c>
      <c r="AD159" s="15">
        <v>-20</v>
      </c>
      <c r="AE159" s="16">
        <v>-14</v>
      </c>
      <c r="AF159" s="15">
        <v>308</v>
      </c>
      <c r="AG159" s="15">
        <v>-1</v>
      </c>
      <c r="AH159" s="10">
        <f t="shared" si="18"/>
        <v>0</v>
      </c>
      <c r="AI159" s="10">
        <f t="shared" si="19"/>
        <v>0</v>
      </c>
      <c r="AJ159" s="14"/>
      <c r="AK159" s="14"/>
      <c r="AL159" s="14"/>
      <c r="AM159" s="14"/>
      <c r="AN159" s="14"/>
      <c r="AO159" s="13"/>
      <c r="AP159" s="13"/>
      <c r="AQ159" s="13"/>
      <c r="AR159" s="13"/>
      <c r="AS159" s="13"/>
      <c r="AT159" s="13"/>
      <c r="AU159" s="13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</row>
    <row r="160" spans="1:59" ht="27.6" x14ac:dyDescent="0.25">
      <c r="A160" s="30"/>
      <c r="B160" s="10" t="s">
        <v>163</v>
      </c>
      <c r="C160" s="10">
        <v>0.81</v>
      </c>
      <c r="D160" s="29"/>
      <c r="E160" s="29"/>
      <c r="F160" s="22"/>
      <c r="G160" s="10"/>
      <c r="H160" s="10" t="s">
        <v>654</v>
      </c>
      <c r="I160" s="10" t="s">
        <v>653</v>
      </c>
      <c r="J160" s="22"/>
      <c r="K160" s="22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4"/>
      <c r="AC160" s="15" t="s">
        <v>280</v>
      </c>
      <c r="AD160" s="15">
        <v>-13</v>
      </c>
      <c r="AE160" s="16">
        <v>-7</v>
      </c>
      <c r="AF160" s="15">
        <v>365</v>
      </c>
      <c r="AG160" s="15">
        <v>1.7</v>
      </c>
      <c r="AH160" s="10">
        <f t="shared" si="18"/>
        <v>0</v>
      </c>
      <c r="AI160" s="10">
        <f t="shared" si="19"/>
        <v>0</v>
      </c>
      <c r="AJ160" s="14"/>
      <c r="AK160" s="14"/>
      <c r="AL160" s="14"/>
      <c r="AM160" s="14"/>
      <c r="AN160" s="14"/>
      <c r="AO160" s="13"/>
      <c r="AP160" s="13"/>
      <c r="AQ160" s="13"/>
      <c r="AR160" s="13"/>
      <c r="AS160" s="13"/>
      <c r="AT160" s="13"/>
      <c r="AU160" s="13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</row>
    <row r="161" spans="1:59" ht="15.6" x14ac:dyDescent="0.25">
      <c r="A161" s="30"/>
      <c r="B161" s="10" t="s">
        <v>165</v>
      </c>
      <c r="C161" s="10">
        <v>0.89</v>
      </c>
      <c r="D161" s="29"/>
      <c r="E161" s="29"/>
      <c r="F161" s="22"/>
      <c r="G161" s="10"/>
      <c r="H161" s="10">
        <v>3</v>
      </c>
      <c r="I161" s="10">
        <v>244</v>
      </c>
      <c r="J161" s="22"/>
      <c r="K161" s="22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4"/>
      <c r="AC161" s="15" t="s">
        <v>281</v>
      </c>
      <c r="AD161" s="15">
        <v>-36</v>
      </c>
      <c r="AE161" s="16">
        <v>-26</v>
      </c>
      <c r="AF161" s="15">
        <v>269</v>
      </c>
      <c r="AG161" s="15">
        <v>-7</v>
      </c>
      <c r="AH161" s="10">
        <f t="shared" si="18"/>
        <v>0</v>
      </c>
      <c r="AI161" s="10">
        <f t="shared" si="19"/>
        <v>0</v>
      </c>
      <c r="AJ161" s="14"/>
      <c r="AK161" s="14"/>
      <c r="AL161" s="14"/>
      <c r="AM161" s="14"/>
      <c r="AN161" s="14"/>
      <c r="AO161" s="13"/>
      <c r="AP161" s="13"/>
      <c r="AQ161" s="13"/>
      <c r="AR161" s="13"/>
      <c r="AS161" s="13"/>
      <c r="AT161" s="13"/>
      <c r="AU161" s="13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</row>
    <row r="162" spans="1:59" ht="15.6" x14ac:dyDescent="0.25">
      <c r="A162" s="30"/>
      <c r="B162" s="10" t="s">
        <v>167</v>
      </c>
      <c r="C162" s="10">
        <v>0.89</v>
      </c>
      <c r="D162" s="29"/>
      <c r="E162" s="29"/>
      <c r="F162" s="22"/>
      <c r="G162" s="10"/>
      <c r="H162" s="10">
        <v>5</v>
      </c>
      <c r="I162" s="10">
        <v>349</v>
      </c>
      <c r="J162" s="22"/>
      <c r="K162" s="22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4"/>
      <c r="AC162" s="15" t="s">
        <v>282</v>
      </c>
      <c r="AD162" s="15">
        <v>-32</v>
      </c>
      <c r="AE162" s="16">
        <v>-28</v>
      </c>
      <c r="AF162" s="15">
        <v>296</v>
      </c>
      <c r="AG162" s="15">
        <v>-6</v>
      </c>
      <c r="AH162" s="10">
        <f t="shared" si="18"/>
        <v>0</v>
      </c>
      <c r="AI162" s="10">
        <f t="shared" si="19"/>
        <v>0</v>
      </c>
      <c r="AJ162" s="14"/>
      <c r="AK162" s="14"/>
      <c r="AL162" s="14"/>
      <c r="AM162" s="14"/>
      <c r="AN162" s="14"/>
      <c r="AO162" s="13"/>
      <c r="AP162" s="13"/>
      <c r="AQ162" s="13"/>
      <c r="AR162" s="13"/>
      <c r="AS162" s="13"/>
      <c r="AT162" s="13"/>
      <c r="AU162" s="13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</row>
    <row r="163" spans="1:59" ht="25.5" customHeight="1" x14ac:dyDescent="0.25">
      <c r="A163" s="30"/>
      <c r="B163" s="10" t="s">
        <v>169</v>
      </c>
      <c r="C163" s="10">
        <v>0.93</v>
      </c>
      <c r="D163" s="29"/>
      <c r="E163" s="29"/>
      <c r="F163" s="22"/>
      <c r="G163" s="10"/>
      <c r="H163" s="10">
        <v>8</v>
      </c>
      <c r="I163" s="10">
        <v>435</v>
      </c>
      <c r="J163" s="22"/>
      <c r="K163" s="22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4"/>
      <c r="AC163" s="15" t="s">
        <v>283</v>
      </c>
      <c r="AD163" s="15">
        <v>-11</v>
      </c>
      <c r="AE163" s="16">
        <v>-6</v>
      </c>
      <c r="AF163" s="15">
        <v>316</v>
      </c>
      <c r="AG163" s="15">
        <v>1.4</v>
      </c>
      <c r="AH163" s="10">
        <f t="shared" si="18"/>
        <v>0</v>
      </c>
      <c r="AI163" s="10">
        <f t="shared" si="19"/>
        <v>0</v>
      </c>
      <c r="AJ163" s="14"/>
      <c r="AK163" s="14"/>
      <c r="AL163" s="14"/>
      <c r="AM163" s="14"/>
      <c r="AN163" s="14"/>
      <c r="AO163" s="13"/>
      <c r="AP163" s="13"/>
      <c r="AQ163" s="13"/>
      <c r="AR163" s="13"/>
      <c r="AS163" s="13"/>
      <c r="AT163" s="13"/>
      <c r="AU163" s="13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</row>
    <row r="164" spans="1:59" ht="15.6" x14ac:dyDescent="0.25">
      <c r="A164" s="30"/>
      <c r="B164" s="10" t="s">
        <v>171</v>
      </c>
      <c r="C164" s="10">
        <v>0.83</v>
      </c>
      <c r="D164" s="29"/>
      <c r="E164" s="29"/>
      <c r="F164" s="22"/>
      <c r="G164" s="77" t="s">
        <v>652</v>
      </c>
      <c r="H164" s="77"/>
      <c r="I164" s="77"/>
      <c r="J164" s="22"/>
      <c r="K164" s="22"/>
      <c r="L164" s="24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4"/>
      <c r="AC164" s="15" t="s">
        <v>284</v>
      </c>
      <c r="AD164" s="15">
        <v>-31</v>
      </c>
      <c r="AE164" s="16">
        <v>-23</v>
      </c>
      <c r="AF164" s="15">
        <v>294</v>
      </c>
      <c r="AG164" s="15">
        <v>-5.4</v>
      </c>
      <c r="AH164" s="10">
        <f t="shared" si="18"/>
        <v>0</v>
      </c>
      <c r="AI164" s="10">
        <f t="shared" si="19"/>
        <v>0</v>
      </c>
      <c r="AJ164" s="14"/>
      <c r="AK164" s="14"/>
      <c r="AL164" s="14"/>
      <c r="AM164" s="14"/>
      <c r="AN164" s="14"/>
      <c r="AO164" s="13"/>
      <c r="AP164" s="13"/>
      <c r="AQ164" s="13"/>
      <c r="AR164" s="13"/>
      <c r="AS164" s="13"/>
      <c r="AT164" s="13"/>
      <c r="AU164" s="13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</row>
    <row r="165" spans="1:59" ht="31.2" x14ac:dyDescent="0.25">
      <c r="A165" s="30"/>
      <c r="B165" s="10" t="s">
        <v>173</v>
      </c>
      <c r="C165" s="10">
        <v>0.8</v>
      </c>
      <c r="D165" s="29"/>
      <c r="E165" s="29"/>
      <c r="F165" s="22"/>
      <c r="G165" s="10"/>
      <c r="H165" s="10" t="s">
        <v>651</v>
      </c>
      <c r="I165" s="10" t="s">
        <v>650</v>
      </c>
      <c r="J165" s="22"/>
      <c r="K165" s="22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4"/>
      <c r="AC165" s="15" t="s">
        <v>285</v>
      </c>
      <c r="AD165" s="15">
        <v>-18</v>
      </c>
      <c r="AE165" s="16">
        <v>-10</v>
      </c>
      <c r="AF165" s="15">
        <v>276</v>
      </c>
      <c r="AG165" s="15">
        <v>-0.6</v>
      </c>
      <c r="AH165" s="10">
        <f t="shared" si="18"/>
        <v>0</v>
      </c>
      <c r="AI165" s="10">
        <f t="shared" si="19"/>
        <v>0</v>
      </c>
      <c r="AJ165" s="14"/>
      <c r="AK165" s="14"/>
      <c r="AL165" s="14"/>
      <c r="AM165" s="14"/>
      <c r="AN165" s="14"/>
      <c r="AO165" s="13"/>
      <c r="AP165" s="13"/>
      <c r="AQ165" s="13"/>
      <c r="AR165" s="13"/>
      <c r="AS165" s="13"/>
      <c r="AT165" s="13"/>
      <c r="AU165" s="13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</row>
    <row r="166" spans="1:59" ht="15.6" x14ac:dyDescent="0.25">
      <c r="A166" s="30"/>
      <c r="B166" s="10" t="s">
        <v>175</v>
      </c>
      <c r="C166" s="10">
        <v>0.88</v>
      </c>
      <c r="D166" s="29"/>
      <c r="E166" s="29"/>
      <c r="F166" s="22"/>
      <c r="G166" s="10"/>
      <c r="H166" s="10">
        <v>8</v>
      </c>
      <c r="I166" s="10">
        <v>30</v>
      </c>
      <c r="J166" s="22"/>
      <c r="K166" s="22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4"/>
      <c r="AC166" s="15" t="s">
        <v>286</v>
      </c>
      <c r="AD166" s="15">
        <v>-15</v>
      </c>
      <c r="AE166" s="16">
        <v>-9</v>
      </c>
      <c r="AF166" s="15">
        <v>288</v>
      </c>
      <c r="AG166" s="15">
        <v>-0.4</v>
      </c>
      <c r="AH166" s="10">
        <f t="shared" si="18"/>
        <v>0</v>
      </c>
      <c r="AI166" s="10">
        <f t="shared" si="19"/>
        <v>0</v>
      </c>
      <c r="AJ166" s="14"/>
      <c r="AK166" s="14"/>
      <c r="AL166" s="14"/>
      <c r="AM166" s="14"/>
      <c r="AN166" s="14"/>
      <c r="AO166" s="13"/>
      <c r="AP166" s="13"/>
      <c r="AQ166" s="13"/>
      <c r="AR166" s="13"/>
      <c r="AS166" s="13"/>
      <c r="AT166" s="13"/>
      <c r="AU166" s="13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</row>
    <row r="167" spans="1:59" ht="15.6" x14ac:dyDescent="0.25">
      <c r="A167" s="30"/>
      <c r="B167" s="10" t="s">
        <v>177</v>
      </c>
      <c r="C167" s="10">
        <v>0.89</v>
      </c>
      <c r="D167" s="29"/>
      <c r="E167" s="29"/>
      <c r="F167" s="22"/>
      <c r="G167" s="10"/>
      <c r="H167" s="10">
        <v>12.5</v>
      </c>
      <c r="I167" s="10">
        <v>40</v>
      </c>
      <c r="J167" s="22"/>
      <c r="K167" s="22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4"/>
      <c r="AC167" s="15" t="s">
        <v>287</v>
      </c>
      <c r="AD167" s="15">
        <v>-30</v>
      </c>
      <c r="AE167" s="16">
        <v>-20</v>
      </c>
      <c r="AF167" s="15">
        <v>296</v>
      </c>
      <c r="AG167" s="15">
        <v>-3.5</v>
      </c>
      <c r="AH167" s="10">
        <f t="shared" si="18"/>
        <v>0</v>
      </c>
      <c r="AI167" s="10">
        <f t="shared" si="19"/>
        <v>0</v>
      </c>
      <c r="AJ167" s="14"/>
      <c r="AK167" s="14"/>
      <c r="AL167" s="14"/>
      <c r="AM167" s="14"/>
      <c r="AN167" s="14"/>
      <c r="AO167" s="13"/>
      <c r="AP167" s="13"/>
      <c r="AQ167" s="13"/>
      <c r="AR167" s="13"/>
      <c r="AS167" s="13"/>
      <c r="AT167" s="13"/>
      <c r="AU167" s="13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</row>
    <row r="168" spans="1:59" ht="15.6" x14ac:dyDescent="0.25">
      <c r="A168" s="30"/>
      <c r="B168" s="10" t="s">
        <v>179</v>
      </c>
      <c r="C168" s="10">
        <v>0.86</v>
      </c>
      <c r="D168" s="29"/>
      <c r="E168" s="29"/>
      <c r="F168" s="22"/>
      <c r="G168" s="10"/>
      <c r="H168" s="10">
        <v>18</v>
      </c>
      <c r="I168" s="10">
        <v>55</v>
      </c>
      <c r="J168" s="22"/>
      <c r="K168" s="22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4"/>
      <c r="AC168" s="15" t="s">
        <v>288</v>
      </c>
      <c r="AD168" s="15">
        <v>-34</v>
      </c>
      <c r="AE168" s="16">
        <v>-25</v>
      </c>
      <c r="AF168" s="15">
        <v>319</v>
      </c>
      <c r="AG168" s="15">
        <v>-5.0999999999999996</v>
      </c>
      <c r="AH168" s="10">
        <f t="shared" si="18"/>
        <v>0</v>
      </c>
      <c r="AI168" s="10">
        <f t="shared" si="19"/>
        <v>0</v>
      </c>
      <c r="AJ168" s="14"/>
      <c r="AK168" s="14"/>
      <c r="AL168" s="14"/>
      <c r="AM168" s="14"/>
      <c r="AN168" s="14"/>
      <c r="AO168" s="13"/>
      <c r="AP168" s="13"/>
      <c r="AQ168" s="13"/>
      <c r="AR168" s="13"/>
      <c r="AS168" s="13"/>
      <c r="AT168" s="13"/>
      <c r="AU168" s="13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</row>
    <row r="169" spans="1:59" ht="15.6" x14ac:dyDescent="0.25">
      <c r="A169" s="30"/>
      <c r="B169" s="32" t="s">
        <v>181</v>
      </c>
      <c r="C169" s="10"/>
      <c r="D169" s="29"/>
      <c r="E169" s="29"/>
      <c r="F169" s="22"/>
      <c r="G169" s="10"/>
      <c r="H169" s="10">
        <v>20</v>
      </c>
      <c r="I169" s="10">
        <v>60</v>
      </c>
      <c r="J169" s="22"/>
      <c r="K169" s="22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4"/>
      <c r="AC169" s="15" t="s">
        <v>289</v>
      </c>
      <c r="AD169" s="15">
        <v>-28</v>
      </c>
      <c r="AE169" s="16">
        <v>-15</v>
      </c>
      <c r="AF169" s="15">
        <v>296</v>
      </c>
      <c r="AG169" s="15">
        <v>-3.2</v>
      </c>
      <c r="AH169" s="10">
        <f t="shared" si="18"/>
        <v>0</v>
      </c>
      <c r="AI169" s="10">
        <f t="shared" si="19"/>
        <v>0</v>
      </c>
      <c r="AJ169" s="14"/>
      <c r="AK169" s="14"/>
      <c r="AL169" s="14"/>
      <c r="AM169" s="14"/>
      <c r="AN169" s="14"/>
      <c r="AO169" s="13"/>
      <c r="AP169" s="13"/>
      <c r="AQ169" s="13"/>
      <c r="AR169" s="13"/>
      <c r="AS169" s="13"/>
      <c r="AT169" s="13"/>
      <c r="AU169" s="13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</row>
    <row r="170" spans="1:59" ht="47.25" customHeight="1" x14ac:dyDescent="0.25">
      <c r="A170" s="30"/>
      <c r="B170" s="10" t="s">
        <v>183</v>
      </c>
      <c r="C170" s="10">
        <v>0.88</v>
      </c>
      <c r="D170" s="29"/>
      <c r="E170" s="29"/>
      <c r="F170" s="22"/>
      <c r="G170" s="10"/>
      <c r="H170" s="10">
        <v>25</v>
      </c>
      <c r="I170" s="10">
        <v>70</v>
      </c>
      <c r="J170" s="22"/>
      <c r="K170" s="22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4"/>
      <c r="AC170" s="15" t="s">
        <v>290</v>
      </c>
      <c r="AD170" s="15">
        <v>-30</v>
      </c>
      <c r="AE170" s="16">
        <v>-20</v>
      </c>
      <c r="AF170" s="15">
        <v>298</v>
      </c>
      <c r="AG170" s="15">
        <v>-3.9</v>
      </c>
      <c r="AH170" s="10">
        <f t="shared" si="18"/>
        <v>0</v>
      </c>
      <c r="AI170" s="10">
        <f t="shared" si="19"/>
        <v>0</v>
      </c>
      <c r="AJ170" s="14"/>
      <c r="AK170" s="14"/>
      <c r="AL170" s="14"/>
      <c r="AM170" s="14"/>
      <c r="AN170" s="14"/>
      <c r="AO170" s="13"/>
      <c r="AP170" s="13"/>
      <c r="AQ170" s="13"/>
      <c r="AR170" s="13"/>
      <c r="AS170" s="13"/>
      <c r="AT170" s="13"/>
      <c r="AU170" s="13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</row>
    <row r="171" spans="1:59" ht="15.6" customHeight="1" x14ac:dyDescent="0.25">
      <c r="A171" s="30"/>
      <c r="B171" s="10" t="s">
        <v>40</v>
      </c>
      <c r="C171" s="10">
        <v>0.93</v>
      </c>
      <c r="D171" s="29"/>
      <c r="E171" s="29"/>
      <c r="F171" s="22"/>
      <c r="G171" s="10"/>
      <c r="H171" s="10">
        <v>30</v>
      </c>
      <c r="I171" s="10">
        <v>77</v>
      </c>
      <c r="J171" s="22"/>
      <c r="K171" s="22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4"/>
      <c r="AC171" s="19" t="s">
        <v>291</v>
      </c>
      <c r="AD171" s="18"/>
      <c r="AE171" s="18"/>
      <c r="AF171" s="18"/>
      <c r="AG171" s="17"/>
      <c r="AH171" s="10">
        <f t="shared" si="18"/>
        <v>0</v>
      </c>
      <c r="AI171" s="10"/>
      <c r="AJ171" s="14"/>
      <c r="AK171" s="14"/>
      <c r="AL171" s="14"/>
      <c r="AM171" s="14"/>
      <c r="AN171" s="14"/>
      <c r="AO171" s="13"/>
      <c r="AP171" s="13"/>
      <c r="AQ171" s="13"/>
      <c r="AR171" s="13"/>
      <c r="AS171" s="13"/>
      <c r="AT171" s="13"/>
      <c r="AU171" s="13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</row>
    <row r="172" spans="1:59" ht="31.5" customHeight="1" x14ac:dyDescent="0.25">
      <c r="A172" s="30"/>
      <c r="B172" s="10" t="s">
        <v>186</v>
      </c>
      <c r="C172" s="10">
        <v>0.99</v>
      </c>
      <c r="D172" s="29"/>
      <c r="E172" s="29"/>
      <c r="F172" s="22"/>
      <c r="G172" s="10"/>
      <c r="H172" s="10">
        <v>40</v>
      </c>
      <c r="I172" s="10">
        <v>94</v>
      </c>
      <c r="J172" s="22"/>
      <c r="K172" s="22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4"/>
      <c r="AC172" s="15" t="s">
        <v>292</v>
      </c>
      <c r="AD172" s="15">
        <v>-16</v>
      </c>
      <c r="AE172" s="16">
        <v>-8</v>
      </c>
      <c r="AF172" s="15">
        <v>185</v>
      </c>
      <c r="AG172" s="15">
        <v>1.4</v>
      </c>
      <c r="AH172" s="10">
        <f t="shared" si="18"/>
        <v>0</v>
      </c>
      <c r="AI172" s="10">
        <f>AH171</f>
        <v>0</v>
      </c>
      <c r="AJ172" s="14"/>
      <c r="AK172" s="14"/>
      <c r="AL172" s="14"/>
      <c r="AM172" s="14"/>
      <c r="AN172" s="14"/>
      <c r="AO172" s="13"/>
      <c r="AP172" s="13"/>
      <c r="AQ172" s="13"/>
      <c r="AR172" s="13"/>
      <c r="AS172" s="13"/>
      <c r="AT172" s="13"/>
      <c r="AU172" s="13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</row>
    <row r="173" spans="1:59" ht="15.6" x14ac:dyDescent="0.25">
      <c r="A173" s="30"/>
      <c r="B173" s="10" t="s">
        <v>187</v>
      </c>
      <c r="C173" s="10">
        <v>0.83</v>
      </c>
      <c r="D173" s="29"/>
      <c r="E173" s="29"/>
      <c r="F173" s="22"/>
      <c r="G173" s="10"/>
      <c r="H173" s="10">
        <v>50</v>
      </c>
      <c r="I173" s="10">
        <v>100</v>
      </c>
      <c r="J173" s="22"/>
      <c r="K173" s="22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4"/>
      <c r="AC173" s="19" t="s">
        <v>98</v>
      </c>
      <c r="AD173" s="18"/>
      <c r="AE173" s="18"/>
      <c r="AF173" s="18"/>
      <c r="AG173" s="17"/>
      <c r="AH173" s="10">
        <f t="shared" si="18"/>
        <v>0</v>
      </c>
      <c r="AI173" s="10"/>
      <c r="AJ173" s="14"/>
      <c r="AK173" s="14"/>
      <c r="AL173" s="14"/>
      <c r="AM173" s="14"/>
      <c r="AN173" s="14"/>
      <c r="AO173" s="13"/>
      <c r="AP173" s="13"/>
      <c r="AQ173" s="13"/>
      <c r="AR173" s="13"/>
      <c r="AS173" s="13"/>
      <c r="AT173" s="13"/>
      <c r="AU173" s="13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</row>
    <row r="174" spans="1:59" ht="27.6" x14ac:dyDescent="0.25">
      <c r="A174" s="30"/>
      <c r="B174" s="10" t="s">
        <v>189</v>
      </c>
      <c r="C174" s="10">
        <v>1.1299999999999999</v>
      </c>
      <c r="D174" s="29"/>
      <c r="E174" s="29"/>
      <c r="F174" s="22"/>
      <c r="G174" s="10"/>
      <c r="H174" s="10">
        <v>80</v>
      </c>
      <c r="I174" s="10">
        <v>130</v>
      </c>
      <c r="J174" s="22"/>
      <c r="K174" s="22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4"/>
      <c r="AC174" s="15" t="s">
        <v>293</v>
      </c>
      <c r="AD174" s="15">
        <v>-33</v>
      </c>
      <c r="AE174" s="16">
        <v>-19</v>
      </c>
      <c r="AF174" s="15">
        <v>275</v>
      </c>
      <c r="AG174" s="15">
        <v>-3.4</v>
      </c>
      <c r="AH174" s="10">
        <f t="shared" si="18"/>
        <v>0</v>
      </c>
      <c r="AI174" s="10">
        <f>AH173</f>
        <v>0</v>
      </c>
      <c r="AJ174" s="14"/>
      <c r="AK174" s="14"/>
      <c r="AL174" s="14"/>
      <c r="AM174" s="14"/>
      <c r="AN174" s="14"/>
      <c r="AO174" s="13"/>
      <c r="AP174" s="13"/>
      <c r="AQ174" s="13"/>
      <c r="AR174" s="13"/>
      <c r="AS174" s="13"/>
      <c r="AT174" s="13"/>
      <c r="AU174" s="13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</row>
    <row r="175" spans="1:59" ht="15.6" x14ac:dyDescent="0.25">
      <c r="A175" s="30"/>
      <c r="B175" s="10" t="s">
        <v>191</v>
      </c>
      <c r="C175" s="10">
        <v>1.43</v>
      </c>
      <c r="D175" s="29"/>
      <c r="E175" s="29"/>
      <c r="F175" s="22"/>
      <c r="G175" s="10"/>
      <c r="H175" s="10">
        <v>100</v>
      </c>
      <c r="I175" s="10">
        <v>120</v>
      </c>
      <c r="J175" s="22"/>
      <c r="K175" s="22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4"/>
      <c r="AC175" s="15" t="s">
        <v>294</v>
      </c>
      <c r="AD175" s="15">
        <v>-28</v>
      </c>
      <c r="AE175" s="16">
        <v>-16</v>
      </c>
      <c r="AF175" s="15">
        <v>276</v>
      </c>
      <c r="AG175" s="15">
        <v>-2.4</v>
      </c>
      <c r="AH175" s="10">
        <f t="shared" si="18"/>
        <v>0</v>
      </c>
      <c r="AI175" s="10">
        <f t="shared" ref="AI175:AI180" si="20">AI174+$AH$173</f>
        <v>0</v>
      </c>
      <c r="AJ175" s="14"/>
      <c r="AK175" s="14"/>
      <c r="AL175" s="14"/>
      <c r="AM175" s="14"/>
      <c r="AN175" s="14"/>
      <c r="AO175" s="13"/>
      <c r="AP175" s="13"/>
      <c r="AQ175" s="13"/>
      <c r="AR175" s="13"/>
      <c r="AS175" s="13"/>
      <c r="AT175" s="13"/>
      <c r="AU175" s="13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</row>
    <row r="176" spans="1:59" ht="15.6" x14ac:dyDescent="0.25">
      <c r="A176" s="30"/>
      <c r="B176" s="32" t="s">
        <v>192</v>
      </c>
      <c r="C176" s="10"/>
      <c r="D176" s="29"/>
      <c r="E176" s="29"/>
      <c r="F176" s="22"/>
      <c r="G176" s="10"/>
      <c r="H176" s="10">
        <v>160</v>
      </c>
      <c r="I176" s="10">
        <v>150</v>
      </c>
      <c r="J176" s="22"/>
      <c r="K176" s="22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4"/>
      <c r="AC176" s="15" t="s">
        <v>295</v>
      </c>
      <c r="AD176" s="15">
        <v>-29</v>
      </c>
      <c r="AE176" s="16">
        <v>-16</v>
      </c>
      <c r="AF176" s="15">
        <v>255</v>
      </c>
      <c r="AG176" s="15">
        <v>-2.6</v>
      </c>
      <c r="AH176" s="10">
        <f t="shared" si="18"/>
        <v>0</v>
      </c>
      <c r="AI176" s="10">
        <f t="shared" si="20"/>
        <v>0</v>
      </c>
      <c r="AJ176" s="14"/>
      <c r="AK176" s="14"/>
      <c r="AL176" s="14"/>
      <c r="AM176" s="14"/>
      <c r="AN176" s="14"/>
      <c r="AO176" s="13"/>
      <c r="AP176" s="13"/>
      <c r="AQ176" s="13"/>
      <c r="AR176" s="13"/>
      <c r="AS176" s="13"/>
      <c r="AT176" s="13"/>
      <c r="AU176" s="13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</row>
    <row r="177" spans="1:59" ht="15.6" x14ac:dyDescent="0.25">
      <c r="A177" s="30"/>
      <c r="B177" s="10" t="s">
        <v>61</v>
      </c>
      <c r="C177" s="10">
        <v>0.93</v>
      </c>
      <c r="D177" s="29"/>
      <c r="E177" s="29"/>
      <c r="F177" s="22"/>
      <c r="G177" s="10"/>
      <c r="H177" s="10">
        <v>200</v>
      </c>
      <c r="I177" s="10">
        <v>160</v>
      </c>
      <c r="J177" s="22"/>
      <c r="K177" s="22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4"/>
      <c r="AC177" s="15" t="s">
        <v>296</v>
      </c>
      <c r="AD177" s="15">
        <v>-30</v>
      </c>
      <c r="AE177" s="16">
        <v>-17</v>
      </c>
      <c r="AF177" s="15">
        <v>264</v>
      </c>
      <c r="AG177" s="15">
        <v>-2.6</v>
      </c>
      <c r="AH177" s="10">
        <f t="shared" si="18"/>
        <v>0</v>
      </c>
      <c r="AI177" s="10">
        <f t="shared" si="20"/>
        <v>0</v>
      </c>
      <c r="AJ177" s="14"/>
      <c r="AK177" s="14"/>
      <c r="AL177" s="14"/>
      <c r="AM177" s="14"/>
      <c r="AN177" s="14"/>
      <c r="AO177" s="13"/>
      <c r="AP177" s="13"/>
      <c r="AQ177" s="13"/>
      <c r="AR177" s="13"/>
      <c r="AS177" s="13"/>
      <c r="AT177" s="13"/>
      <c r="AU177" s="13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</row>
    <row r="178" spans="1:59" ht="15.6" x14ac:dyDescent="0.25">
      <c r="A178" s="30"/>
      <c r="B178" s="10" t="s">
        <v>71</v>
      </c>
      <c r="C178" s="10">
        <v>1.1399999999999999</v>
      </c>
      <c r="D178" s="29"/>
      <c r="E178" s="29"/>
      <c r="F178" s="22"/>
      <c r="G178" s="10"/>
      <c r="H178" s="10">
        <v>300</v>
      </c>
      <c r="I178" s="10">
        <v>230</v>
      </c>
      <c r="J178" s="22"/>
      <c r="K178" s="22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4"/>
      <c r="AC178" s="15" t="s">
        <v>297</v>
      </c>
      <c r="AD178" s="15">
        <v>-28</v>
      </c>
      <c r="AE178" s="16">
        <v>-15</v>
      </c>
      <c r="AF178" s="15">
        <v>254</v>
      </c>
      <c r="AG178" s="15">
        <v>-2.1</v>
      </c>
      <c r="AH178" s="10">
        <f t="shared" si="18"/>
        <v>0</v>
      </c>
      <c r="AI178" s="10">
        <f t="shared" si="20"/>
        <v>0</v>
      </c>
      <c r="AJ178" s="14"/>
      <c r="AK178" s="14"/>
      <c r="AL178" s="14"/>
      <c r="AM178" s="14"/>
      <c r="AN178" s="14"/>
      <c r="AO178" s="13"/>
      <c r="AP178" s="13"/>
      <c r="AQ178" s="13"/>
      <c r="AR178" s="13"/>
      <c r="AS178" s="13"/>
      <c r="AT178" s="13"/>
      <c r="AU178" s="13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</row>
    <row r="179" spans="1:59" ht="15.6" x14ac:dyDescent="0.25">
      <c r="A179" s="30"/>
      <c r="B179" s="10" t="s">
        <v>196</v>
      </c>
      <c r="C179" s="10">
        <v>0.95</v>
      </c>
      <c r="D179" s="29"/>
      <c r="E179" s="29"/>
      <c r="F179" s="22"/>
      <c r="G179" s="10"/>
      <c r="H179" s="10">
        <v>400</v>
      </c>
      <c r="I179" s="10">
        <v>280</v>
      </c>
      <c r="J179" s="22"/>
      <c r="K179" s="22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4"/>
      <c r="AC179" s="15" t="s">
        <v>298</v>
      </c>
      <c r="AD179" s="15">
        <v>-34</v>
      </c>
      <c r="AE179" s="16">
        <v>-18</v>
      </c>
      <c r="AF179" s="15">
        <v>265</v>
      </c>
      <c r="AG179" s="15">
        <v>-3.2</v>
      </c>
      <c r="AH179" s="10">
        <f t="shared" si="18"/>
        <v>0</v>
      </c>
      <c r="AI179" s="10">
        <f t="shared" si="20"/>
        <v>0</v>
      </c>
      <c r="AJ179" s="14"/>
      <c r="AK179" s="14"/>
      <c r="AL179" s="14"/>
      <c r="AM179" s="14"/>
      <c r="AN179" s="14"/>
      <c r="AO179" s="13"/>
      <c r="AP179" s="13"/>
      <c r="AQ179" s="13"/>
      <c r="AR179" s="13"/>
      <c r="AS179" s="13"/>
      <c r="AT179" s="13"/>
      <c r="AU179" s="13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</row>
    <row r="180" spans="1:59" ht="31.5" customHeight="1" x14ac:dyDescent="0.25">
      <c r="A180" s="30"/>
      <c r="B180" s="10" t="s">
        <v>198</v>
      </c>
      <c r="C180" s="10">
        <v>0.9</v>
      </c>
      <c r="D180" s="29"/>
      <c r="E180" s="29"/>
      <c r="F180" s="22"/>
      <c r="G180" s="10"/>
      <c r="H180" s="10">
        <v>500</v>
      </c>
      <c r="I180" s="10">
        <v>320</v>
      </c>
      <c r="J180" s="22"/>
      <c r="K180" s="22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4"/>
      <c r="AC180" s="15" t="s">
        <v>299</v>
      </c>
      <c r="AD180" s="15">
        <v>-28</v>
      </c>
      <c r="AE180" s="16">
        <v>-15</v>
      </c>
      <c r="AF180" s="15">
        <v>251</v>
      </c>
      <c r="AG180" s="15">
        <v>-1.5</v>
      </c>
      <c r="AH180" s="10">
        <f t="shared" si="18"/>
        <v>0</v>
      </c>
      <c r="AI180" s="10">
        <f t="shared" si="20"/>
        <v>0</v>
      </c>
      <c r="AJ180" s="14"/>
      <c r="AK180" s="14"/>
      <c r="AL180" s="14"/>
      <c r="AM180" s="14"/>
      <c r="AN180" s="14"/>
      <c r="AO180" s="13"/>
      <c r="AP180" s="13"/>
      <c r="AQ180" s="13"/>
      <c r="AR180" s="13"/>
      <c r="AS180" s="13"/>
      <c r="AT180" s="13"/>
      <c r="AU180" s="13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</row>
    <row r="181" spans="1:59" ht="15.6" customHeight="1" x14ac:dyDescent="0.25">
      <c r="A181" s="30"/>
      <c r="B181" s="10" t="s">
        <v>200</v>
      </c>
      <c r="C181" s="31">
        <v>0.95</v>
      </c>
      <c r="D181" s="29"/>
      <c r="E181" s="29"/>
      <c r="F181" s="22"/>
      <c r="G181" s="77" t="s">
        <v>649</v>
      </c>
      <c r="H181" s="77"/>
      <c r="I181" s="77"/>
      <c r="J181" s="22"/>
      <c r="K181" s="22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4"/>
      <c r="AC181" s="19" t="s">
        <v>300</v>
      </c>
      <c r="AD181" s="18"/>
      <c r="AE181" s="18"/>
      <c r="AF181" s="18"/>
      <c r="AG181" s="17"/>
      <c r="AH181" s="10">
        <f t="shared" si="18"/>
        <v>0</v>
      </c>
      <c r="AI181" s="10"/>
      <c r="AJ181" s="14"/>
      <c r="AK181" s="14"/>
      <c r="AL181" s="14"/>
      <c r="AM181" s="14"/>
      <c r="AN181" s="14"/>
      <c r="AO181" s="13"/>
      <c r="AP181" s="13"/>
      <c r="AQ181" s="13"/>
      <c r="AR181" s="13"/>
      <c r="AS181" s="13"/>
      <c r="AT181" s="13"/>
      <c r="AU181" s="13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</row>
    <row r="182" spans="1:59" ht="27.6" x14ac:dyDescent="0.25">
      <c r="A182" s="30"/>
      <c r="B182" s="10" t="s">
        <v>201</v>
      </c>
      <c r="C182" s="10">
        <v>1.05</v>
      </c>
      <c r="D182" s="29"/>
      <c r="E182" s="29"/>
      <c r="F182" s="22"/>
      <c r="G182" s="10"/>
      <c r="H182" s="10" t="s">
        <v>648</v>
      </c>
      <c r="I182" s="10" t="s">
        <v>632</v>
      </c>
      <c r="J182" s="22"/>
      <c r="K182" s="22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4"/>
      <c r="AC182" s="15" t="s">
        <v>301</v>
      </c>
      <c r="AD182" s="15">
        <v>-39</v>
      </c>
      <c r="AE182" s="16">
        <v>-25</v>
      </c>
      <c r="AF182" s="15">
        <v>245</v>
      </c>
      <c r="AG182" s="15">
        <v>-6.7</v>
      </c>
      <c r="AH182" s="10">
        <f t="shared" si="18"/>
        <v>0</v>
      </c>
      <c r="AI182" s="10">
        <f>AH181</f>
        <v>0</v>
      </c>
      <c r="AJ182" s="14"/>
      <c r="AK182" s="14"/>
      <c r="AL182" s="14"/>
      <c r="AM182" s="14"/>
      <c r="AN182" s="14"/>
      <c r="AO182" s="13"/>
      <c r="AP182" s="13"/>
      <c r="AQ182" s="13"/>
      <c r="AR182" s="13"/>
      <c r="AS182" s="13"/>
      <c r="AT182" s="13"/>
      <c r="AU182" s="13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</row>
    <row r="183" spans="1:59" ht="15.6" x14ac:dyDescent="0.25">
      <c r="A183" s="30"/>
      <c r="B183" s="10" t="s">
        <v>203</v>
      </c>
      <c r="C183" s="10">
        <v>0.99</v>
      </c>
      <c r="D183" s="29"/>
      <c r="E183" s="29"/>
      <c r="F183" s="22"/>
      <c r="G183" s="10"/>
      <c r="H183" s="10"/>
      <c r="I183" s="10"/>
      <c r="J183" s="22"/>
      <c r="K183" s="22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4"/>
      <c r="AC183" s="15" t="s">
        <v>302</v>
      </c>
      <c r="AD183" s="15">
        <v>-35</v>
      </c>
      <c r="AE183" s="16">
        <v>-22</v>
      </c>
      <c r="AF183" s="15">
        <v>240</v>
      </c>
      <c r="AG183" s="15">
        <v>-5.5</v>
      </c>
      <c r="AH183" s="10">
        <f t="shared" si="18"/>
        <v>0</v>
      </c>
      <c r="AI183" s="10">
        <f t="shared" ref="AI183:AI189" si="21">AI182+$AH$181</f>
        <v>0</v>
      </c>
      <c r="AJ183" s="14"/>
      <c r="AK183" s="14"/>
      <c r="AL183" s="14"/>
      <c r="AM183" s="14"/>
      <c r="AN183" s="14"/>
      <c r="AO183" s="13"/>
      <c r="AP183" s="13"/>
      <c r="AQ183" s="13"/>
      <c r="AR183" s="13"/>
      <c r="AS183" s="13"/>
      <c r="AT183" s="13"/>
      <c r="AU183" s="13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</row>
    <row r="184" spans="1:59" ht="15.6" x14ac:dyDescent="0.25">
      <c r="A184" s="30"/>
      <c r="B184" s="10" t="s">
        <v>205</v>
      </c>
      <c r="C184" s="10">
        <v>0.9</v>
      </c>
      <c r="D184" s="29"/>
      <c r="E184" s="29"/>
      <c r="F184" s="22"/>
      <c r="G184" s="10"/>
      <c r="H184" s="10">
        <v>0.4</v>
      </c>
      <c r="I184" s="10">
        <v>15</v>
      </c>
      <c r="J184" s="22"/>
      <c r="K184" s="22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4"/>
      <c r="AC184" s="15" t="s">
        <v>303</v>
      </c>
      <c r="AD184" s="15">
        <v>-36</v>
      </c>
      <c r="AE184" s="16">
        <v>-25</v>
      </c>
      <c r="AF184" s="15">
        <v>250</v>
      </c>
      <c r="AG184" s="15">
        <v>-6.1</v>
      </c>
      <c r="AH184" s="10">
        <f t="shared" si="18"/>
        <v>0</v>
      </c>
      <c r="AI184" s="10">
        <f t="shared" si="21"/>
        <v>0</v>
      </c>
      <c r="AJ184" s="14"/>
      <c r="AK184" s="14"/>
      <c r="AL184" s="14"/>
      <c r="AM184" s="14"/>
      <c r="AN184" s="14"/>
      <c r="AO184" s="13"/>
      <c r="AP184" s="13"/>
      <c r="AQ184" s="13"/>
      <c r="AR184" s="13"/>
      <c r="AS184" s="13"/>
      <c r="AT184" s="13"/>
      <c r="AU184" s="13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</row>
    <row r="185" spans="1:59" ht="15.6" x14ac:dyDescent="0.25">
      <c r="A185" s="30"/>
      <c r="B185" s="10" t="s">
        <v>207</v>
      </c>
      <c r="C185" s="10">
        <v>0.9</v>
      </c>
      <c r="D185" s="29"/>
      <c r="E185" s="29"/>
      <c r="F185" s="22"/>
      <c r="G185" s="10"/>
      <c r="H185" s="10">
        <v>0.7</v>
      </c>
      <c r="I185" s="10">
        <v>25</v>
      </c>
      <c r="J185" s="22"/>
      <c r="K185" s="22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4"/>
      <c r="AC185" s="15" t="s">
        <v>304</v>
      </c>
      <c r="AD185" s="15">
        <v>-39</v>
      </c>
      <c r="AE185" s="16">
        <v>-24</v>
      </c>
      <c r="AF185" s="15">
        <v>250</v>
      </c>
      <c r="AG185" s="15">
        <v>-6.1</v>
      </c>
      <c r="AH185" s="10">
        <f t="shared" si="18"/>
        <v>0</v>
      </c>
      <c r="AI185" s="10">
        <f t="shared" si="21"/>
        <v>0</v>
      </c>
      <c r="AJ185" s="14"/>
      <c r="AK185" s="14"/>
      <c r="AL185" s="14"/>
      <c r="AM185" s="14"/>
      <c r="AN185" s="14"/>
      <c r="AO185" s="13"/>
      <c r="AP185" s="13"/>
      <c r="AQ185" s="13"/>
      <c r="AR185" s="13"/>
      <c r="AS185" s="13"/>
      <c r="AT185" s="13"/>
      <c r="AU185" s="13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</row>
    <row r="186" spans="1:59" ht="15.6" x14ac:dyDescent="0.25">
      <c r="A186" s="30"/>
      <c r="B186" s="10" t="s">
        <v>209</v>
      </c>
      <c r="C186" s="10">
        <v>0.96</v>
      </c>
      <c r="D186" s="29"/>
      <c r="E186" s="29"/>
      <c r="F186" s="22"/>
      <c r="G186" s="10"/>
      <c r="H186" s="10">
        <v>1.5</v>
      </c>
      <c r="I186" s="10">
        <v>35</v>
      </c>
      <c r="J186" s="22"/>
      <c r="K186" s="22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4"/>
      <c r="AC186" s="15" t="s">
        <v>305</v>
      </c>
      <c r="AD186" s="15">
        <v>-39</v>
      </c>
      <c r="AE186" s="16">
        <v>-25</v>
      </c>
      <c r="AF186" s="15">
        <v>258</v>
      </c>
      <c r="AG186" s="15">
        <v>-6.7</v>
      </c>
      <c r="AH186" s="10">
        <f t="shared" si="18"/>
        <v>0</v>
      </c>
      <c r="AI186" s="10">
        <f t="shared" si="21"/>
        <v>0</v>
      </c>
      <c r="AJ186" s="14"/>
      <c r="AK186" s="14"/>
      <c r="AL186" s="14"/>
      <c r="AM186" s="14"/>
      <c r="AN186" s="14"/>
      <c r="AO186" s="13"/>
      <c r="AP186" s="13"/>
      <c r="AQ186" s="13"/>
      <c r="AR186" s="13"/>
      <c r="AS186" s="13"/>
      <c r="AT186" s="13"/>
      <c r="AU186" s="13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</row>
    <row r="187" spans="1:59" ht="27.6" x14ac:dyDescent="0.25">
      <c r="A187" s="30"/>
      <c r="B187" s="32" t="s">
        <v>211</v>
      </c>
      <c r="C187" s="10"/>
      <c r="D187" s="29"/>
      <c r="E187" s="29"/>
      <c r="F187" s="22"/>
      <c r="G187" s="10"/>
      <c r="H187" s="10">
        <v>2.2000000000000002</v>
      </c>
      <c r="I187" s="10">
        <v>42</v>
      </c>
      <c r="J187" s="22"/>
      <c r="K187" s="22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4"/>
      <c r="AC187" s="15" t="s">
        <v>306</v>
      </c>
      <c r="AD187" s="15">
        <v>-39</v>
      </c>
      <c r="AE187" s="16">
        <v>-24</v>
      </c>
      <c r="AF187" s="15">
        <v>250</v>
      </c>
      <c r="AG187" s="15">
        <v>-5.8</v>
      </c>
      <c r="AH187" s="10">
        <f t="shared" si="18"/>
        <v>0</v>
      </c>
      <c r="AI187" s="10">
        <f t="shared" si="21"/>
        <v>0</v>
      </c>
      <c r="AJ187" s="14"/>
      <c r="AK187" s="14"/>
      <c r="AL187" s="14"/>
      <c r="AM187" s="14"/>
      <c r="AN187" s="14"/>
      <c r="AO187" s="13"/>
      <c r="AP187" s="13"/>
      <c r="AQ187" s="13"/>
      <c r="AR187" s="13"/>
      <c r="AS187" s="13"/>
      <c r="AT187" s="13"/>
      <c r="AU187" s="13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</row>
    <row r="188" spans="1:59" ht="15.6" x14ac:dyDescent="0.25">
      <c r="A188" s="30"/>
      <c r="B188" s="10" t="s">
        <v>166</v>
      </c>
      <c r="C188" s="10">
        <v>1.02</v>
      </c>
      <c r="D188" s="29"/>
      <c r="E188" s="29"/>
      <c r="F188" s="22"/>
      <c r="G188" s="10"/>
      <c r="H188" s="10">
        <v>3.7</v>
      </c>
      <c r="I188" s="10">
        <v>60</v>
      </c>
      <c r="J188" s="22"/>
      <c r="K188" s="22"/>
      <c r="L188" s="24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4"/>
      <c r="AC188" s="15" t="s">
        <v>307</v>
      </c>
      <c r="AD188" s="15">
        <v>-37</v>
      </c>
      <c r="AE188" s="16">
        <v>-23</v>
      </c>
      <c r="AF188" s="15">
        <v>248</v>
      </c>
      <c r="AG188" s="15">
        <v>-6.4</v>
      </c>
      <c r="AH188" s="10">
        <f t="shared" si="18"/>
        <v>0</v>
      </c>
      <c r="AI188" s="10">
        <f t="shared" si="21"/>
        <v>0</v>
      </c>
      <c r="AJ188" s="14"/>
      <c r="AK188" s="14"/>
      <c r="AL188" s="14"/>
      <c r="AM188" s="14"/>
      <c r="AN188" s="14"/>
      <c r="AO188" s="13"/>
      <c r="AP188" s="13"/>
      <c r="AQ188" s="13"/>
      <c r="AR188" s="13"/>
      <c r="AS188" s="13"/>
      <c r="AT188" s="13"/>
      <c r="AU188" s="13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</row>
    <row r="189" spans="1:59" ht="15.6" x14ac:dyDescent="0.25">
      <c r="A189" s="30"/>
      <c r="B189" s="10" t="s">
        <v>213</v>
      </c>
      <c r="C189" s="10">
        <v>1.54</v>
      </c>
      <c r="D189" s="29"/>
      <c r="E189" s="29"/>
      <c r="F189" s="22"/>
      <c r="G189" s="10"/>
      <c r="H189" s="10">
        <v>4</v>
      </c>
      <c r="I189" s="10">
        <v>60</v>
      </c>
      <c r="J189" s="22"/>
      <c r="K189" s="22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4"/>
      <c r="AC189" s="15" t="s">
        <v>308</v>
      </c>
      <c r="AD189" s="15">
        <v>-37</v>
      </c>
      <c r="AE189" s="16">
        <v>-26</v>
      </c>
      <c r="AF189" s="15">
        <v>251</v>
      </c>
      <c r="AG189" s="15">
        <v>-6.9</v>
      </c>
      <c r="AH189" s="10">
        <f t="shared" si="18"/>
        <v>0</v>
      </c>
      <c r="AI189" s="10">
        <f t="shared" si="21"/>
        <v>0</v>
      </c>
      <c r="AJ189" s="14"/>
      <c r="AK189" s="14"/>
      <c r="AL189" s="14"/>
      <c r="AM189" s="14"/>
      <c r="AN189" s="14"/>
      <c r="AO189" s="13"/>
      <c r="AP189" s="13"/>
      <c r="AQ189" s="13"/>
      <c r="AR189" s="13"/>
      <c r="AS189" s="13"/>
      <c r="AT189" s="13"/>
      <c r="AU189" s="13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</row>
    <row r="190" spans="1:59" ht="15.6" x14ac:dyDescent="0.25">
      <c r="A190" s="30"/>
      <c r="B190" s="10" t="s">
        <v>214</v>
      </c>
      <c r="C190" s="31">
        <v>1.01</v>
      </c>
      <c r="D190" s="29"/>
      <c r="E190" s="29"/>
      <c r="F190" s="22"/>
      <c r="G190" s="10"/>
      <c r="H190" s="10">
        <v>5.5</v>
      </c>
      <c r="I190" s="10">
        <v>70</v>
      </c>
      <c r="J190" s="22"/>
      <c r="K190" s="22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4"/>
      <c r="AC190" s="19" t="s">
        <v>165</v>
      </c>
      <c r="AD190" s="18"/>
      <c r="AE190" s="18"/>
      <c r="AF190" s="18"/>
      <c r="AG190" s="17"/>
      <c r="AH190" s="10">
        <f t="shared" si="18"/>
        <v>0</v>
      </c>
      <c r="AI190" s="10"/>
      <c r="AJ190" s="14"/>
      <c r="AK190" s="14"/>
      <c r="AL190" s="14"/>
      <c r="AM190" s="14"/>
      <c r="AN190" s="14"/>
      <c r="AO190" s="13"/>
      <c r="AP190" s="13"/>
      <c r="AQ190" s="13"/>
      <c r="AR190" s="13"/>
      <c r="AS190" s="13"/>
      <c r="AT190" s="13"/>
      <c r="AU190" s="13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</row>
    <row r="191" spans="1:59" ht="15.6" x14ac:dyDescent="0.25">
      <c r="A191" s="30"/>
      <c r="B191" s="10" t="s">
        <v>216</v>
      </c>
      <c r="C191" s="10">
        <v>1.05</v>
      </c>
      <c r="D191" s="29"/>
      <c r="E191" s="29"/>
      <c r="F191" s="22"/>
      <c r="G191" s="10"/>
      <c r="H191" s="10">
        <v>7.5</v>
      </c>
      <c r="I191" s="10">
        <v>80</v>
      </c>
      <c r="J191" s="22"/>
      <c r="K191" s="22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4"/>
      <c r="AC191" s="15" t="s">
        <v>309</v>
      </c>
      <c r="AD191" s="15">
        <v>-31</v>
      </c>
      <c r="AE191" s="16">
        <v>-18</v>
      </c>
      <c r="AF191" s="15">
        <v>232</v>
      </c>
      <c r="AG191" s="15">
        <v>-4.2</v>
      </c>
      <c r="AH191" s="10">
        <f t="shared" si="18"/>
        <v>0</v>
      </c>
      <c r="AI191" s="10">
        <f>AH190</f>
        <v>0</v>
      </c>
      <c r="AJ191" s="14"/>
      <c r="AK191" s="14"/>
      <c r="AL191" s="14"/>
      <c r="AM191" s="14"/>
      <c r="AN191" s="14"/>
      <c r="AO191" s="13"/>
      <c r="AP191" s="13"/>
      <c r="AQ191" s="13"/>
      <c r="AR191" s="13"/>
      <c r="AS191" s="13"/>
      <c r="AT191" s="13"/>
      <c r="AU191" s="13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</row>
    <row r="192" spans="1:59" ht="15.6" x14ac:dyDescent="0.25">
      <c r="A192" s="30"/>
      <c r="B192" s="10" t="s">
        <v>218</v>
      </c>
      <c r="C192" s="10">
        <v>1.06</v>
      </c>
      <c r="D192" s="29"/>
      <c r="E192" s="29"/>
      <c r="F192" s="22"/>
      <c r="G192" s="10"/>
      <c r="H192" s="10">
        <v>11</v>
      </c>
      <c r="I192" s="10">
        <v>100</v>
      </c>
      <c r="J192" s="22"/>
      <c r="K192" s="22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4"/>
      <c r="AC192" s="15" t="s">
        <v>310</v>
      </c>
      <c r="AD192" s="15">
        <v>-32</v>
      </c>
      <c r="AE192" s="16">
        <v>-18</v>
      </c>
      <c r="AF192" s="15">
        <v>240</v>
      </c>
      <c r="AG192" s="15">
        <v>-4</v>
      </c>
      <c r="AH192" s="10">
        <f t="shared" si="18"/>
        <v>0</v>
      </c>
      <c r="AI192" s="10">
        <f>AI191+$AH$190</f>
        <v>0</v>
      </c>
      <c r="AJ192" s="14"/>
      <c r="AK192" s="14"/>
      <c r="AL192" s="14"/>
      <c r="AM192" s="14"/>
      <c r="AN192" s="14"/>
      <c r="AO192" s="13"/>
      <c r="AP192" s="13"/>
      <c r="AQ192" s="13"/>
      <c r="AR192" s="13"/>
      <c r="AS192" s="13"/>
      <c r="AT192" s="13"/>
      <c r="AU192" s="13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</row>
    <row r="193" spans="1:59" ht="15.6" x14ac:dyDescent="0.25">
      <c r="A193" s="30"/>
      <c r="B193" s="10" t="s">
        <v>220</v>
      </c>
      <c r="C193" s="10">
        <v>1.78</v>
      </c>
      <c r="D193" s="29"/>
      <c r="E193" s="29"/>
      <c r="F193" s="22"/>
      <c r="G193" s="10"/>
      <c r="H193" s="10">
        <v>15</v>
      </c>
      <c r="I193" s="10">
        <v>120</v>
      </c>
      <c r="J193" s="22"/>
      <c r="K193" s="22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4"/>
      <c r="AC193" s="15" t="s">
        <v>311</v>
      </c>
      <c r="AD193" s="15">
        <v>-33</v>
      </c>
      <c r="AE193" s="16">
        <v>-19</v>
      </c>
      <c r="AF193" s="15">
        <v>250</v>
      </c>
      <c r="AG193" s="15">
        <v>-4.4000000000000004</v>
      </c>
      <c r="AH193" s="10">
        <f t="shared" si="18"/>
        <v>0</v>
      </c>
      <c r="AI193" s="10">
        <f>AI192+$AH$190</f>
        <v>0</v>
      </c>
      <c r="AJ193" s="14"/>
      <c r="AK193" s="14"/>
      <c r="AL193" s="14"/>
      <c r="AM193" s="14"/>
      <c r="AN193" s="14"/>
      <c r="AO193" s="13"/>
      <c r="AP193" s="13"/>
      <c r="AQ193" s="13"/>
      <c r="AR193" s="13"/>
      <c r="AS193" s="13"/>
      <c r="AT193" s="13"/>
      <c r="AU193" s="13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</row>
    <row r="194" spans="1:59" ht="15.6" x14ac:dyDescent="0.25">
      <c r="A194" s="30"/>
      <c r="B194" s="10" t="s">
        <v>89</v>
      </c>
      <c r="C194" s="10">
        <v>1.08</v>
      </c>
      <c r="D194" s="29"/>
      <c r="E194" s="29"/>
      <c r="F194" s="22"/>
      <c r="G194" s="10"/>
      <c r="H194" s="10">
        <v>18.5</v>
      </c>
      <c r="I194" s="10">
        <v>130</v>
      </c>
      <c r="J194" s="22"/>
      <c r="K194" s="22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4"/>
      <c r="AC194" s="19" t="s">
        <v>100</v>
      </c>
      <c r="AD194" s="18"/>
      <c r="AE194" s="18"/>
      <c r="AF194" s="18"/>
      <c r="AG194" s="17"/>
      <c r="AH194" s="10">
        <f t="shared" si="18"/>
        <v>0</v>
      </c>
      <c r="AI194" s="10"/>
      <c r="AJ194" s="14"/>
      <c r="AK194" s="14"/>
      <c r="AL194" s="14"/>
      <c r="AM194" s="14"/>
      <c r="AN194" s="14"/>
      <c r="AO194" s="13"/>
      <c r="AP194" s="13"/>
      <c r="AQ194" s="13"/>
      <c r="AR194" s="13"/>
      <c r="AS194" s="13"/>
      <c r="AT194" s="13"/>
      <c r="AU194" s="13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</row>
    <row r="195" spans="1:59" ht="15.6" x14ac:dyDescent="0.25">
      <c r="A195" s="30"/>
      <c r="B195" s="10" t="s">
        <v>223</v>
      </c>
      <c r="C195" s="10">
        <v>1.77</v>
      </c>
      <c r="D195" s="29"/>
      <c r="E195" s="29"/>
      <c r="F195" s="22"/>
      <c r="G195" s="10"/>
      <c r="H195" s="10">
        <v>22</v>
      </c>
      <c r="I195" s="10">
        <v>150</v>
      </c>
      <c r="J195" s="22"/>
      <c r="K195" s="22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4"/>
      <c r="AC195" s="15" t="s">
        <v>312</v>
      </c>
      <c r="AD195" s="15">
        <v>-39</v>
      </c>
      <c r="AE195" s="16">
        <v>-24</v>
      </c>
      <c r="AF195" s="15">
        <v>274</v>
      </c>
      <c r="AG195" s="15">
        <v>-4.9000000000000004</v>
      </c>
      <c r="AH195" s="10">
        <f t="shared" si="18"/>
        <v>0</v>
      </c>
      <c r="AI195" s="10">
        <f>AH194</f>
        <v>0</v>
      </c>
      <c r="AJ195" s="14"/>
      <c r="AK195" s="14"/>
      <c r="AL195" s="14"/>
      <c r="AM195" s="14"/>
      <c r="AN195" s="14"/>
      <c r="AO195" s="13"/>
      <c r="AP195" s="13"/>
      <c r="AQ195" s="13"/>
      <c r="AR195" s="13"/>
      <c r="AS195" s="13"/>
      <c r="AT195" s="13"/>
      <c r="AU195" s="13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</row>
    <row r="196" spans="1:59" ht="15.6" x14ac:dyDescent="0.25">
      <c r="A196" s="30"/>
      <c r="B196" s="10" t="s">
        <v>225</v>
      </c>
      <c r="C196" s="10">
        <v>1.54</v>
      </c>
      <c r="D196" s="29"/>
      <c r="E196" s="29"/>
      <c r="F196" s="22"/>
      <c r="G196" s="10"/>
      <c r="H196" s="10">
        <v>30</v>
      </c>
      <c r="I196" s="10">
        <v>170</v>
      </c>
      <c r="J196" s="22"/>
      <c r="K196" s="22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4"/>
      <c r="AC196" s="15" t="s">
        <v>313</v>
      </c>
      <c r="AD196" s="15">
        <v>-41</v>
      </c>
      <c r="AE196" s="16">
        <v>-28</v>
      </c>
      <c r="AF196" s="15">
        <v>316</v>
      </c>
      <c r="AG196" s="15">
        <v>-8.4</v>
      </c>
      <c r="AH196" s="10">
        <f t="shared" si="18"/>
        <v>0</v>
      </c>
      <c r="AI196" s="10">
        <f t="shared" ref="AI196:AI205" si="22">AI195+$AH$194</f>
        <v>0</v>
      </c>
      <c r="AJ196" s="14"/>
      <c r="AK196" s="14"/>
      <c r="AL196" s="14"/>
      <c r="AM196" s="14"/>
      <c r="AN196" s="14"/>
      <c r="AO196" s="13"/>
      <c r="AP196" s="13"/>
      <c r="AQ196" s="13"/>
      <c r="AR196" s="13"/>
      <c r="AS196" s="13"/>
      <c r="AT196" s="13"/>
      <c r="AU196" s="13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</row>
    <row r="197" spans="1:59" ht="15.6" x14ac:dyDescent="0.25">
      <c r="A197" s="30"/>
      <c r="B197" s="10" t="s">
        <v>221</v>
      </c>
      <c r="C197" s="10">
        <v>1.0900000000000001</v>
      </c>
      <c r="D197" s="29"/>
      <c r="E197" s="29"/>
      <c r="F197" s="22"/>
      <c r="G197" s="10"/>
      <c r="H197" s="10">
        <v>37</v>
      </c>
      <c r="I197" s="10">
        <v>190</v>
      </c>
      <c r="J197" s="22"/>
      <c r="K197" s="22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4"/>
      <c r="AC197" s="15" t="s">
        <v>314</v>
      </c>
      <c r="AD197" s="15">
        <v>-34</v>
      </c>
      <c r="AE197" s="16">
        <v>-21</v>
      </c>
      <c r="AF197" s="15">
        <v>253</v>
      </c>
      <c r="AG197" s="15">
        <v>-4.2</v>
      </c>
      <c r="AH197" s="10">
        <f t="shared" si="18"/>
        <v>0</v>
      </c>
      <c r="AI197" s="10">
        <f t="shared" si="22"/>
        <v>0</v>
      </c>
      <c r="AJ197" s="14"/>
      <c r="AK197" s="14"/>
      <c r="AL197" s="14"/>
      <c r="AM197" s="14"/>
      <c r="AN197" s="14"/>
      <c r="AO197" s="13"/>
      <c r="AP197" s="13"/>
      <c r="AQ197" s="13"/>
      <c r="AR197" s="13"/>
      <c r="AS197" s="13"/>
      <c r="AT197" s="13"/>
      <c r="AU197" s="13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</row>
    <row r="198" spans="1:59" ht="15.6" x14ac:dyDescent="0.25">
      <c r="A198" s="30"/>
      <c r="B198" s="10" t="s">
        <v>227</v>
      </c>
      <c r="C198" s="10">
        <v>2.09</v>
      </c>
      <c r="D198" s="29"/>
      <c r="E198" s="29"/>
      <c r="F198" s="22"/>
      <c r="G198" s="10"/>
      <c r="H198" s="10">
        <v>45</v>
      </c>
      <c r="I198" s="10">
        <v>220</v>
      </c>
      <c r="J198" s="22"/>
      <c r="K198" s="22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4"/>
      <c r="AC198" s="15" t="s">
        <v>315</v>
      </c>
      <c r="AD198" s="15">
        <v>-44</v>
      </c>
      <c r="AE198" s="16">
        <v>-29</v>
      </c>
      <c r="AF198" s="15">
        <v>303</v>
      </c>
      <c r="AG198" s="15">
        <v>-7.5</v>
      </c>
      <c r="AH198" s="10">
        <f t="shared" ref="AH198:AH261" si="23">IF(AC198=$AK$5,1,0)</f>
        <v>0</v>
      </c>
      <c r="AI198" s="10">
        <f t="shared" si="22"/>
        <v>0</v>
      </c>
      <c r="AJ198" s="14"/>
      <c r="AK198" s="14"/>
      <c r="AL198" s="14"/>
      <c r="AM198" s="14"/>
      <c r="AN198" s="14"/>
      <c r="AO198" s="13"/>
      <c r="AP198" s="13"/>
      <c r="AQ198" s="13"/>
      <c r="AR198" s="13"/>
      <c r="AS198" s="13"/>
      <c r="AT198" s="13"/>
      <c r="AU198" s="13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</row>
    <row r="199" spans="1:59" ht="15.6" x14ac:dyDescent="0.25">
      <c r="A199" s="30"/>
      <c r="B199" s="29"/>
      <c r="C199" s="29"/>
      <c r="D199" s="29"/>
      <c r="E199" s="29"/>
      <c r="F199" s="22"/>
      <c r="G199" s="10"/>
      <c r="H199" s="10">
        <v>55</v>
      </c>
      <c r="I199" s="10">
        <v>260</v>
      </c>
      <c r="J199" s="22"/>
      <c r="K199" s="22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4"/>
      <c r="AC199" s="15" t="s">
        <v>316</v>
      </c>
      <c r="AD199" s="15">
        <v>-43</v>
      </c>
      <c r="AE199" s="16">
        <v>-28</v>
      </c>
      <c r="AF199" s="15">
        <v>287</v>
      </c>
      <c r="AG199" s="15">
        <v>-6.6</v>
      </c>
      <c r="AH199" s="10">
        <f t="shared" si="23"/>
        <v>0</v>
      </c>
      <c r="AI199" s="10">
        <f t="shared" si="22"/>
        <v>0</v>
      </c>
      <c r="AJ199" s="14"/>
      <c r="AK199" s="14"/>
      <c r="AL199" s="14"/>
      <c r="AM199" s="14"/>
      <c r="AN199" s="14"/>
      <c r="AO199" s="13"/>
      <c r="AP199" s="13"/>
      <c r="AQ199" s="13"/>
      <c r="AR199" s="13"/>
      <c r="AS199" s="13"/>
      <c r="AT199" s="13"/>
      <c r="AU199" s="13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</row>
    <row r="200" spans="1:59" ht="15.6" x14ac:dyDescent="0.25">
      <c r="A200" s="30"/>
      <c r="B200" s="29"/>
      <c r="C200" s="29"/>
      <c r="D200" s="29"/>
      <c r="E200" s="29"/>
      <c r="F200" s="22"/>
      <c r="G200" s="10"/>
      <c r="H200" s="10">
        <v>75</v>
      </c>
      <c r="I200" s="10">
        <v>330</v>
      </c>
      <c r="J200" s="22"/>
      <c r="K200" s="22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4"/>
      <c r="AC200" s="15" t="s">
        <v>317</v>
      </c>
      <c r="AD200" s="15">
        <v>-35</v>
      </c>
      <c r="AE200" s="16">
        <v>-21</v>
      </c>
      <c r="AF200" s="15">
        <v>261</v>
      </c>
      <c r="AG200" s="15">
        <v>-4.5</v>
      </c>
      <c r="AH200" s="10">
        <f t="shared" si="23"/>
        <v>0</v>
      </c>
      <c r="AI200" s="10">
        <f t="shared" si="22"/>
        <v>0</v>
      </c>
      <c r="AJ200" s="14"/>
      <c r="AK200" s="14"/>
      <c r="AL200" s="14"/>
      <c r="AM200" s="14"/>
      <c r="AN200" s="14"/>
      <c r="AO200" s="13"/>
      <c r="AP200" s="13"/>
      <c r="AQ200" s="13"/>
      <c r="AR200" s="13"/>
      <c r="AS200" s="13"/>
      <c r="AT200" s="13"/>
      <c r="AU200" s="13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</row>
    <row r="201" spans="1:59" ht="15.6" x14ac:dyDescent="0.25">
      <c r="A201" s="12"/>
      <c r="B201" s="13"/>
      <c r="C201" s="13"/>
      <c r="D201" s="13"/>
      <c r="E201" s="13"/>
      <c r="F201" s="22"/>
      <c r="G201" s="10"/>
      <c r="H201" s="10">
        <v>90</v>
      </c>
      <c r="I201" s="10">
        <v>370</v>
      </c>
      <c r="J201" s="22"/>
      <c r="K201" s="22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4"/>
      <c r="AC201" s="15" t="s">
        <v>318</v>
      </c>
      <c r="AD201" s="15">
        <v>-39</v>
      </c>
      <c r="AE201" s="16">
        <v>-25</v>
      </c>
      <c r="AF201" s="15">
        <v>276</v>
      </c>
      <c r="AG201" s="15">
        <v>-5.7</v>
      </c>
      <c r="AH201" s="10">
        <f t="shared" si="23"/>
        <v>0</v>
      </c>
      <c r="AI201" s="10">
        <f t="shared" si="22"/>
        <v>0</v>
      </c>
      <c r="AJ201" s="14"/>
      <c r="AK201" s="14"/>
      <c r="AL201" s="14"/>
      <c r="AM201" s="14"/>
      <c r="AN201" s="14"/>
      <c r="AO201" s="13"/>
      <c r="AP201" s="13"/>
      <c r="AQ201" s="13"/>
      <c r="AR201" s="13"/>
      <c r="AS201" s="13"/>
      <c r="AT201" s="13"/>
      <c r="AU201" s="13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</row>
    <row r="202" spans="1:59" ht="15.6" x14ac:dyDescent="0.25">
      <c r="A202" s="12"/>
      <c r="B202" s="13"/>
      <c r="C202" s="13"/>
      <c r="D202" s="13"/>
      <c r="E202" s="13"/>
      <c r="F202" s="22"/>
      <c r="G202" s="10"/>
      <c r="H202" s="10">
        <v>110</v>
      </c>
      <c r="I202" s="10">
        <v>420</v>
      </c>
      <c r="J202" s="22"/>
      <c r="K202" s="22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4"/>
      <c r="AC202" s="15" t="s">
        <v>319</v>
      </c>
      <c r="AD202" s="15">
        <v>-41</v>
      </c>
      <c r="AE202" s="16">
        <v>-27</v>
      </c>
      <c r="AF202" s="15">
        <v>297</v>
      </c>
      <c r="AG202" s="15">
        <v>-6.5</v>
      </c>
      <c r="AH202" s="10">
        <f t="shared" si="23"/>
        <v>0</v>
      </c>
      <c r="AI202" s="10">
        <f t="shared" si="22"/>
        <v>0</v>
      </c>
      <c r="AJ202" s="14"/>
      <c r="AK202" s="14"/>
      <c r="AL202" s="14"/>
      <c r="AM202" s="14"/>
      <c r="AN202" s="14"/>
      <c r="AO202" s="13"/>
      <c r="AP202" s="13"/>
      <c r="AQ202" s="13"/>
      <c r="AR202" s="13"/>
      <c r="AS202" s="13"/>
      <c r="AT202" s="13"/>
      <c r="AU202" s="13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</row>
    <row r="203" spans="1:59" ht="15.6" x14ac:dyDescent="0.25">
      <c r="A203" s="12"/>
      <c r="B203" s="13"/>
      <c r="C203" s="13"/>
      <c r="D203" s="13"/>
      <c r="E203" s="13"/>
      <c r="F203" s="22"/>
      <c r="G203" s="10"/>
      <c r="H203" s="10">
        <v>132</v>
      </c>
      <c r="I203" s="10">
        <v>460</v>
      </c>
      <c r="J203" s="22"/>
      <c r="K203" s="22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4"/>
      <c r="AC203" s="15" t="s">
        <v>320</v>
      </c>
      <c r="AD203" s="15">
        <v>-40</v>
      </c>
      <c r="AE203" s="16">
        <v>-25</v>
      </c>
      <c r="AF203" s="15">
        <v>289</v>
      </c>
      <c r="AG203" s="15">
        <v>-5.6</v>
      </c>
      <c r="AH203" s="10">
        <f t="shared" si="23"/>
        <v>0</v>
      </c>
      <c r="AI203" s="10">
        <f t="shared" si="22"/>
        <v>0</v>
      </c>
      <c r="AJ203" s="14"/>
      <c r="AK203" s="14"/>
      <c r="AL203" s="14"/>
      <c r="AM203" s="14"/>
      <c r="AN203" s="14"/>
      <c r="AO203" s="13"/>
      <c r="AP203" s="13"/>
      <c r="AQ203" s="13"/>
      <c r="AR203" s="13"/>
      <c r="AS203" s="13"/>
      <c r="AT203" s="13"/>
      <c r="AU203" s="13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</row>
    <row r="204" spans="1:59" ht="15.6" x14ac:dyDescent="0.25">
      <c r="A204" s="12"/>
      <c r="B204" s="13"/>
      <c r="C204" s="13"/>
      <c r="D204" s="13"/>
      <c r="E204" s="13"/>
      <c r="F204" s="22"/>
      <c r="G204" s="10"/>
      <c r="H204" s="10">
        <v>160</v>
      </c>
      <c r="I204" s="10">
        <v>520</v>
      </c>
      <c r="J204" s="22"/>
      <c r="K204" s="22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4"/>
      <c r="AC204" s="15" t="s">
        <v>321</v>
      </c>
      <c r="AD204" s="15">
        <v>-45</v>
      </c>
      <c r="AE204" s="16">
        <v>-29</v>
      </c>
      <c r="AF204" s="15">
        <v>285</v>
      </c>
      <c r="AG204" s="15">
        <v>-6.9</v>
      </c>
      <c r="AH204" s="10">
        <f t="shared" si="23"/>
        <v>0</v>
      </c>
      <c r="AI204" s="10">
        <f t="shared" si="22"/>
        <v>0</v>
      </c>
      <c r="AJ204" s="14"/>
      <c r="AK204" s="14"/>
      <c r="AL204" s="14"/>
      <c r="AM204" s="14"/>
      <c r="AN204" s="14"/>
      <c r="AO204" s="13"/>
      <c r="AP204" s="13"/>
      <c r="AQ204" s="13"/>
      <c r="AR204" s="13"/>
      <c r="AS204" s="13"/>
      <c r="AT204" s="13"/>
      <c r="AU204" s="13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</row>
    <row r="205" spans="1:59" ht="31.5" customHeight="1" x14ac:dyDescent="0.25">
      <c r="A205" s="12"/>
      <c r="B205" s="13"/>
      <c r="C205" s="13"/>
      <c r="D205" s="13"/>
      <c r="E205" s="13"/>
      <c r="F205" s="22"/>
      <c r="G205" s="10"/>
      <c r="H205" s="10">
        <v>185</v>
      </c>
      <c r="I205" s="10">
        <v>600</v>
      </c>
      <c r="J205" s="22"/>
      <c r="K205" s="22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4"/>
      <c r="AC205" s="15" t="s">
        <v>322</v>
      </c>
      <c r="AD205" s="15">
        <v>-38</v>
      </c>
      <c r="AE205" s="16">
        <v>-22</v>
      </c>
      <c r="AF205" s="15">
        <v>278</v>
      </c>
      <c r="AG205" s="15">
        <v>-5.4</v>
      </c>
      <c r="AH205" s="10">
        <f t="shared" si="23"/>
        <v>0</v>
      </c>
      <c r="AI205" s="10">
        <f t="shared" si="22"/>
        <v>0</v>
      </c>
      <c r="AJ205" s="14"/>
      <c r="AK205" s="14"/>
      <c r="AL205" s="14"/>
      <c r="AM205" s="14"/>
      <c r="AN205" s="14"/>
      <c r="AO205" s="13"/>
      <c r="AP205" s="13"/>
      <c r="AQ205" s="13"/>
      <c r="AR205" s="13"/>
      <c r="AS205" s="13"/>
      <c r="AT205" s="13"/>
      <c r="AU205" s="13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</row>
    <row r="206" spans="1:59" ht="15.6" customHeight="1" x14ac:dyDescent="0.25">
      <c r="A206" s="12"/>
      <c r="B206" s="13"/>
      <c r="C206" s="13"/>
      <c r="D206" s="13"/>
      <c r="E206" s="13"/>
      <c r="F206" s="22"/>
      <c r="G206" s="10"/>
      <c r="H206" s="10">
        <v>200</v>
      </c>
      <c r="I206" s="10">
        <v>590</v>
      </c>
      <c r="J206" s="22"/>
      <c r="K206" s="22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4"/>
      <c r="AC206" s="19" t="s">
        <v>72</v>
      </c>
      <c r="AD206" s="18"/>
      <c r="AE206" s="18"/>
      <c r="AF206" s="18"/>
      <c r="AG206" s="17"/>
      <c r="AH206" s="10">
        <f t="shared" si="23"/>
        <v>0</v>
      </c>
      <c r="AI206" s="10"/>
      <c r="AJ206" s="14"/>
      <c r="AK206" s="14"/>
      <c r="AL206" s="14"/>
      <c r="AM206" s="14"/>
      <c r="AN206" s="14"/>
      <c r="AO206" s="13"/>
      <c r="AP206" s="13"/>
      <c r="AQ206" s="13"/>
      <c r="AR206" s="13"/>
      <c r="AS206" s="13"/>
      <c r="AT206" s="13"/>
      <c r="AU206" s="13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</row>
    <row r="207" spans="1:59" ht="15.6" x14ac:dyDescent="0.25">
      <c r="A207" s="12"/>
      <c r="B207" s="13"/>
      <c r="C207" s="13"/>
      <c r="D207" s="13"/>
      <c r="E207" s="13"/>
      <c r="F207" s="22"/>
      <c r="G207" s="10"/>
      <c r="H207" s="10">
        <v>220</v>
      </c>
      <c r="I207" s="10">
        <v>640</v>
      </c>
      <c r="J207" s="22"/>
      <c r="K207" s="22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4"/>
      <c r="AC207" s="15" t="s">
        <v>323</v>
      </c>
      <c r="AD207" s="15">
        <v>-29</v>
      </c>
      <c r="AE207" s="16">
        <v>-16</v>
      </c>
      <c r="AF207" s="15">
        <v>233</v>
      </c>
      <c r="AG207" s="15">
        <v>-2.7</v>
      </c>
      <c r="AH207" s="10">
        <f t="shared" si="23"/>
        <v>0</v>
      </c>
      <c r="AI207" s="10">
        <f>AH206</f>
        <v>0</v>
      </c>
      <c r="AJ207" s="14"/>
      <c r="AK207" s="14"/>
      <c r="AL207" s="14"/>
      <c r="AM207" s="14"/>
      <c r="AN207" s="14"/>
      <c r="AO207" s="13"/>
      <c r="AP207" s="13"/>
      <c r="AQ207" s="13"/>
      <c r="AR207" s="13"/>
      <c r="AS207" s="13"/>
      <c r="AT207" s="13"/>
      <c r="AU207" s="13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</row>
    <row r="208" spans="1:59" ht="15.6" x14ac:dyDescent="0.25">
      <c r="A208" s="12"/>
      <c r="B208" s="13"/>
      <c r="C208" s="13"/>
      <c r="D208" s="13"/>
      <c r="E208" s="13"/>
      <c r="F208" s="22"/>
      <c r="G208" s="10"/>
      <c r="H208" s="10">
        <v>250</v>
      </c>
      <c r="I208" s="10">
        <v>700</v>
      </c>
      <c r="J208" s="22"/>
      <c r="K208" s="22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4"/>
      <c r="AC208" s="15" t="s">
        <v>324</v>
      </c>
      <c r="AD208" s="15">
        <v>-32</v>
      </c>
      <c r="AE208" s="16">
        <v>-18</v>
      </c>
      <c r="AF208" s="15">
        <v>242</v>
      </c>
      <c r="AG208" s="15">
        <v>-3.2</v>
      </c>
      <c r="AH208" s="10">
        <f t="shared" si="23"/>
        <v>0</v>
      </c>
      <c r="AI208" s="10">
        <f>AI207+$AH$206</f>
        <v>0</v>
      </c>
      <c r="AJ208" s="14"/>
      <c r="AK208" s="14"/>
      <c r="AL208" s="14"/>
      <c r="AM208" s="14"/>
      <c r="AN208" s="14"/>
      <c r="AO208" s="13"/>
      <c r="AP208" s="13"/>
      <c r="AQ208" s="13"/>
      <c r="AR208" s="13"/>
      <c r="AS208" s="13"/>
      <c r="AT208" s="13"/>
      <c r="AU208" s="13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</row>
    <row r="209" spans="1:59" ht="31.5" customHeight="1" x14ac:dyDescent="0.25">
      <c r="A209" s="12"/>
      <c r="B209" s="13"/>
      <c r="C209" s="13"/>
      <c r="D209" s="13"/>
      <c r="E209" s="13"/>
      <c r="F209" s="22"/>
      <c r="G209" s="10"/>
      <c r="H209" s="10">
        <v>280</v>
      </c>
      <c r="I209" s="10">
        <v>760</v>
      </c>
      <c r="J209" s="22"/>
      <c r="K209" s="22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4"/>
      <c r="AC209" s="15" t="s">
        <v>325</v>
      </c>
      <c r="AD209" s="15">
        <v>-32</v>
      </c>
      <c r="AE209" s="16">
        <v>-17</v>
      </c>
      <c r="AF209" s="15">
        <v>241</v>
      </c>
      <c r="AG209" s="15">
        <v>-3.4</v>
      </c>
      <c r="AH209" s="10">
        <f t="shared" si="23"/>
        <v>0</v>
      </c>
      <c r="AI209" s="10">
        <f>AI208+$AH$206</f>
        <v>0</v>
      </c>
      <c r="AJ209" s="14"/>
      <c r="AK209" s="14"/>
      <c r="AL209" s="14"/>
      <c r="AM209" s="14"/>
      <c r="AN209" s="14"/>
      <c r="AO209" s="13"/>
      <c r="AP209" s="13"/>
      <c r="AQ209" s="13"/>
      <c r="AR209" s="13"/>
      <c r="AS209" s="13"/>
      <c r="AT209" s="13"/>
      <c r="AU209" s="13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</row>
    <row r="210" spans="1:59" ht="15.6" x14ac:dyDescent="0.25">
      <c r="A210" s="12"/>
      <c r="B210" s="13"/>
      <c r="C210" s="13"/>
      <c r="D210" s="13"/>
      <c r="E210" s="13"/>
      <c r="F210" s="22"/>
      <c r="G210" s="10"/>
      <c r="H210" s="10">
        <v>315</v>
      </c>
      <c r="I210" s="10">
        <v>820</v>
      </c>
      <c r="J210" s="22"/>
      <c r="K210" s="22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4"/>
      <c r="AC210" s="19" t="s">
        <v>127</v>
      </c>
      <c r="AD210" s="18"/>
      <c r="AE210" s="18"/>
      <c r="AF210" s="18"/>
      <c r="AG210" s="17"/>
      <c r="AH210" s="10">
        <f t="shared" si="23"/>
        <v>0</v>
      </c>
      <c r="AI210" s="10"/>
      <c r="AJ210" s="14"/>
      <c r="AK210" s="14"/>
      <c r="AL210" s="14"/>
      <c r="AM210" s="14"/>
      <c r="AN210" s="14"/>
      <c r="AO210" s="13"/>
      <c r="AP210" s="13"/>
      <c r="AQ210" s="13"/>
      <c r="AR210" s="13"/>
      <c r="AS210" s="13"/>
      <c r="AT210" s="13"/>
      <c r="AU210" s="13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</row>
    <row r="211" spans="1:59" ht="15.6" x14ac:dyDescent="0.25">
      <c r="A211" s="12"/>
      <c r="B211" s="13"/>
      <c r="C211" s="13"/>
      <c r="D211" s="13"/>
      <c r="E211" s="13"/>
      <c r="F211" s="22"/>
      <c r="G211" s="10"/>
      <c r="H211" s="10">
        <v>350</v>
      </c>
      <c r="I211" s="10">
        <v>890</v>
      </c>
      <c r="J211" s="22"/>
      <c r="K211" s="22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4"/>
      <c r="AC211" s="15" t="s">
        <v>326</v>
      </c>
      <c r="AD211" s="15">
        <v>-7</v>
      </c>
      <c r="AE211" s="16">
        <v>-2</v>
      </c>
      <c r="AF211" s="15">
        <v>175</v>
      </c>
      <c r="AG211" s="15">
        <v>3.8</v>
      </c>
      <c r="AH211" s="10">
        <f t="shared" si="23"/>
        <v>0</v>
      </c>
      <c r="AI211" s="10">
        <f>AH210</f>
        <v>0</v>
      </c>
      <c r="AJ211" s="14"/>
      <c r="AK211" s="14"/>
      <c r="AL211" s="14"/>
      <c r="AM211" s="14"/>
      <c r="AN211" s="14"/>
      <c r="AO211" s="13"/>
      <c r="AP211" s="13"/>
      <c r="AQ211" s="13"/>
      <c r="AR211" s="13"/>
      <c r="AS211" s="13"/>
      <c r="AT211" s="13"/>
      <c r="AU211" s="13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</row>
    <row r="212" spans="1:59" ht="15.6" x14ac:dyDescent="0.25">
      <c r="A212" s="12"/>
      <c r="B212" s="13"/>
      <c r="C212" s="13"/>
      <c r="D212" s="13"/>
      <c r="E212" s="13"/>
      <c r="F212" s="22"/>
      <c r="G212" s="10"/>
      <c r="H212" s="10">
        <v>355</v>
      </c>
      <c r="I212" s="10">
        <v>893</v>
      </c>
      <c r="J212" s="22"/>
      <c r="K212" s="22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4"/>
      <c r="AC212" s="15" t="s">
        <v>327</v>
      </c>
      <c r="AD212" s="15">
        <v>-15</v>
      </c>
      <c r="AE212" s="16">
        <v>-3</v>
      </c>
      <c r="AF212" s="15">
        <v>165</v>
      </c>
      <c r="AG212" s="15">
        <v>3.4</v>
      </c>
      <c r="AH212" s="10">
        <f t="shared" si="23"/>
        <v>0</v>
      </c>
      <c r="AI212" s="10">
        <f>AI211+$AH$210</f>
        <v>0</v>
      </c>
      <c r="AJ212" s="14"/>
      <c r="AK212" s="14"/>
      <c r="AL212" s="14"/>
      <c r="AM212" s="14"/>
      <c r="AN212" s="14"/>
      <c r="AO212" s="13"/>
      <c r="AP212" s="13"/>
      <c r="AQ212" s="13"/>
      <c r="AR212" s="13"/>
      <c r="AS212" s="13"/>
      <c r="AT212" s="13"/>
      <c r="AU212" s="13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</row>
    <row r="213" spans="1:59" ht="15.6" x14ac:dyDescent="0.25">
      <c r="A213" s="12"/>
      <c r="B213" s="13"/>
      <c r="C213" s="13"/>
      <c r="D213" s="13"/>
      <c r="E213" s="13"/>
      <c r="F213" s="22"/>
      <c r="G213" s="10"/>
      <c r="H213" s="10">
        <v>375</v>
      </c>
      <c r="I213" s="10">
        <v>900</v>
      </c>
      <c r="J213" s="22"/>
      <c r="K213" s="22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4"/>
      <c r="AC213" s="15" t="s">
        <v>328</v>
      </c>
      <c r="AD213" s="15">
        <v>-15</v>
      </c>
      <c r="AE213" s="16">
        <v>-4</v>
      </c>
      <c r="AF213" s="15">
        <v>172</v>
      </c>
      <c r="AG213" s="15">
        <v>2.4</v>
      </c>
      <c r="AH213" s="10">
        <f t="shared" si="23"/>
        <v>0</v>
      </c>
      <c r="AI213" s="10">
        <f>AI212+$AH$210</f>
        <v>0</v>
      </c>
      <c r="AJ213" s="14"/>
      <c r="AK213" s="14"/>
      <c r="AL213" s="14"/>
      <c r="AM213" s="14"/>
      <c r="AN213" s="14"/>
      <c r="AO213" s="13"/>
      <c r="AP213" s="13"/>
      <c r="AQ213" s="13"/>
      <c r="AR213" s="13"/>
      <c r="AS213" s="13"/>
      <c r="AT213" s="13"/>
      <c r="AU213" s="13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</row>
    <row r="214" spans="1:59" ht="15.6" x14ac:dyDescent="0.25">
      <c r="A214" s="12"/>
      <c r="B214" s="13"/>
      <c r="C214" s="13"/>
      <c r="D214" s="13"/>
      <c r="E214" s="13"/>
      <c r="F214" s="22"/>
      <c r="G214" s="10"/>
      <c r="H214" s="10">
        <v>400</v>
      </c>
      <c r="I214" s="10">
        <v>940</v>
      </c>
      <c r="J214" s="22"/>
      <c r="K214" s="22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4"/>
      <c r="AC214" s="15" t="s">
        <v>329</v>
      </c>
      <c r="AD214" s="15">
        <v>-3</v>
      </c>
      <c r="AE214" s="16">
        <v>3</v>
      </c>
      <c r="AF214" s="15">
        <v>128</v>
      </c>
      <c r="AG214" s="15">
        <v>7.2</v>
      </c>
      <c r="AH214" s="10">
        <f t="shared" si="23"/>
        <v>0</v>
      </c>
      <c r="AI214" s="10">
        <f>AI213+$AH$210</f>
        <v>0</v>
      </c>
      <c r="AJ214" s="14"/>
      <c r="AK214" s="14"/>
      <c r="AL214" s="14"/>
      <c r="AM214" s="14"/>
      <c r="AN214" s="14"/>
      <c r="AO214" s="13"/>
      <c r="AP214" s="13"/>
      <c r="AQ214" s="13"/>
      <c r="AR214" s="13"/>
      <c r="AS214" s="13"/>
      <c r="AT214" s="13"/>
      <c r="AU214" s="13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</row>
    <row r="215" spans="1:59" ht="15.6" x14ac:dyDescent="0.25">
      <c r="A215" s="12"/>
      <c r="B215" s="13"/>
      <c r="C215" s="13"/>
      <c r="D215" s="13"/>
      <c r="E215" s="13"/>
      <c r="F215" s="22"/>
      <c r="G215" s="10"/>
      <c r="H215" s="10">
        <v>450</v>
      </c>
      <c r="I215" s="10">
        <v>1000</v>
      </c>
      <c r="J215" s="22"/>
      <c r="K215" s="22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4"/>
      <c r="AC215" s="15" t="s">
        <v>330</v>
      </c>
      <c r="AD215" s="15">
        <v>-17</v>
      </c>
      <c r="AE215" s="16">
        <v>-6</v>
      </c>
      <c r="AF215" s="15">
        <v>173</v>
      </c>
      <c r="AG215" s="15">
        <v>2</v>
      </c>
      <c r="AH215" s="10">
        <f t="shared" si="23"/>
        <v>0</v>
      </c>
      <c r="AI215" s="10">
        <f>AI214+$AH$210</f>
        <v>0</v>
      </c>
      <c r="AJ215" s="14"/>
      <c r="AK215" s="14"/>
      <c r="AL215" s="14"/>
      <c r="AM215" s="14"/>
      <c r="AN215" s="14"/>
      <c r="AO215" s="13"/>
      <c r="AP215" s="13"/>
      <c r="AQ215" s="13"/>
      <c r="AR215" s="13"/>
      <c r="AS215" s="13"/>
      <c r="AT215" s="13"/>
      <c r="AU215" s="13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</row>
    <row r="216" spans="1:59" ht="15.6" x14ac:dyDescent="0.25">
      <c r="A216" s="12"/>
      <c r="B216" s="13"/>
      <c r="C216" s="13"/>
      <c r="D216" s="13"/>
      <c r="E216" s="13"/>
      <c r="F216" s="22"/>
      <c r="G216" s="10"/>
      <c r="H216" s="10">
        <v>500</v>
      </c>
      <c r="I216" s="10">
        <v>1100</v>
      </c>
      <c r="J216" s="22"/>
      <c r="K216" s="22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4"/>
      <c r="AC216" s="19" t="s">
        <v>200</v>
      </c>
      <c r="AD216" s="18"/>
      <c r="AE216" s="18"/>
      <c r="AF216" s="18"/>
      <c r="AG216" s="17"/>
      <c r="AH216" s="10">
        <f t="shared" si="23"/>
        <v>0</v>
      </c>
      <c r="AI216" s="10"/>
      <c r="AJ216" s="14"/>
      <c r="AK216" s="14"/>
      <c r="AL216" s="14"/>
      <c r="AM216" s="14"/>
      <c r="AN216" s="14"/>
      <c r="AO216" s="13"/>
      <c r="AP216" s="13"/>
      <c r="AQ216" s="13"/>
      <c r="AR216" s="13"/>
      <c r="AS216" s="13"/>
      <c r="AT216" s="13"/>
      <c r="AU216" s="13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</row>
    <row r="217" spans="1:59" ht="15.6" x14ac:dyDescent="0.25">
      <c r="A217" s="12"/>
      <c r="B217" s="13"/>
      <c r="C217" s="13"/>
      <c r="D217" s="13"/>
      <c r="E217" s="13"/>
      <c r="F217" s="22"/>
      <c r="G217" s="10"/>
      <c r="H217" s="10">
        <v>560</v>
      </c>
      <c r="I217" s="10">
        <v>1220</v>
      </c>
      <c r="J217" s="22"/>
      <c r="K217" s="22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4"/>
      <c r="AC217" s="15" t="s">
        <v>331</v>
      </c>
      <c r="AD217" s="15">
        <v>-53</v>
      </c>
      <c r="AE217" s="16">
        <v>-43</v>
      </c>
      <c r="AF217" s="15">
        <v>306</v>
      </c>
      <c r="AG217" s="15">
        <v>-15.3</v>
      </c>
      <c r="AH217" s="10">
        <f t="shared" si="23"/>
        <v>0</v>
      </c>
      <c r="AI217" s="10">
        <f>AH216</f>
        <v>0</v>
      </c>
      <c r="AJ217" s="14"/>
      <c r="AK217" s="14"/>
      <c r="AL217" s="14"/>
      <c r="AM217" s="14"/>
      <c r="AN217" s="14"/>
      <c r="AO217" s="13"/>
      <c r="AP217" s="13"/>
      <c r="AQ217" s="13"/>
      <c r="AR217" s="13"/>
      <c r="AS217" s="13"/>
      <c r="AT217" s="13"/>
      <c r="AU217" s="13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</row>
    <row r="218" spans="1:59" ht="15.6" x14ac:dyDescent="0.25">
      <c r="A218" s="12"/>
      <c r="B218" s="13"/>
      <c r="C218" s="13"/>
      <c r="D218" s="13"/>
      <c r="E218" s="13"/>
      <c r="F218" s="22"/>
      <c r="G218" s="10"/>
      <c r="H218" s="10">
        <v>630</v>
      </c>
      <c r="I218" s="10">
        <v>1350</v>
      </c>
      <c r="J218" s="22"/>
      <c r="K218" s="22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4"/>
      <c r="AC218" s="15" t="s">
        <v>332</v>
      </c>
      <c r="AD218" s="15">
        <v>-36</v>
      </c>
      <c r="AE218" s="16">
        <v>-22</v>
      </c>
      <c r="AF218" s="15">
        <v>250</v>
      </c>
      <c r="AG218" s="15">
        <v>-5.7</v>
      </c>
      <c r="AH218" s="10">
        <f t="shared" si="23"/>
        <v>0</v>
      </c>
      <c r="AI218" s="10">
        <f t="shared" ref="AI218:AI237" si="24">AI217+$AH$216</f>
        <v>0</v>
      </c>
      <c r="AJ218" s="14"/>
      <c r="AK218" s="14"/>
      <c r="AL218" s="14"/>
      <c r="AM218" s="14"/>
      <c r="AN218" s="14"/>
      <c r="AO218" s="13"/>
      <c r="AP218" s="13"/>
      <c r="AQ218" s="13"/>
      <c r="AR218" s="13"/>
      <c r="AS218" s="13"/>
      <c r="AT218" s="13"/>
      <c r="AU218" s="13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</row>
    <row r="219" spans="1:59" ht="15.6" x14ac:dyDescent="0.25">
      <c r="A219" s="12"/>
      <c r="B219" s="13"/>
      <c r="C219" s="13"/>
      <c r="D219" s="13"/>
      <c r="E219" s="13"/>
      <c r="F219" s="22"/>
      <c r="G219" s="77" t="s">
        <v>647</v>
      </c>
      <c r="H219" s="77"/>
      <c r="I219" s="77"/>
      <c r="J219" s="22"/>
      <c r="K219" s="22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4"/>
      <c r="AC219" s="15" t="s">
        <v>333</v>
      </c>
      <c r="AD219" s="15">
        <v>-50</v>
      </c>
      <c r="AE219" s="16">
        <v>-38</v>
      </c>
      <c r="AF219" s="15">
        <v>280</v>
      </c>
      <c r="AG219" s="15">
        <v>-12.7</v>
      </c>
      <c r="AH219" s="10">
        <f t="shared" si="23"/>
        <v>0</v>
      </c>
      <c r="AI219" s="10">
        <f t="shared" si="24"/>
        <v>0</v>
      </c>
      <c r="AJ219" s="14"/>
      <c r="AK219" s="14"/>
      <c r="AL219" s="14"/>
      <c r="AM219" s="14"/>
      <c r="AN219" s="14"/>
      <c r="AO219" s="13"/>
      <c r="AP219" s="13"/>
      <c r="AQ219" s="13"/>
      <c r="AR219" s="13"/>
      <c r="AS219" s="13"/>
      <c r="AT219" s="13"/>
      <c r="AU219" s="13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</row>
    <row r="220" spans="1:59" ht="15.6" x14ac:dyDescent="0.25">
      <c r="A220" s="12"/>
      <c r="B220" s="13"/>
      <c r="C220" s="13"/>
      <c r="D220" s="13"/>
      <c r="E220" s="13"/>
      <c r="F220" s="22"/>
      <c r="G220" s="28" t="s">
        <v>646</v>
      </c>
      <c r="H220" s="28" t="s">
        <v>645</v>
      </c>
      <c r="I220" s="28" t="s">
        <v>644</v>
      </c>
      <c r="J220" s="22"/>
      <c r="K220" s="22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4"/>
      <c r="AC220" s="15" t="s">
        <v>334</v>
      </c>
      <c r="AD220" s="15">
        <v>-37</v>
      </c>
      <c r="AE220" s="16">
        <v>-23</v>
      </c>
      <c r="AF220" s="15">
        <v>256</v>
      </c>
      <c r="AG220" s="15">
        <v>-6.1</v>
      </c>
      <c r="AH220" s="10">
        <f t="shared" si="23"/>
        <v>0</v>
      </c>
      <c r="AI220" s="10">
        <f t="shared" si="24"/>
        <v>0</v>
      </c>
      <c r="AJ220" s="14"/>
      <c r="AK220" s="14"/>
      <c r="AL220" s="14"/>
      <c r="AM220" s="14"/>
      <c r="AN220" s="14"/>
      <c r="AO220" s="13"/>
      <c r="AP220" s="13"/>
      <c r="AQ220" s="13"/>
      <c r="AR220" s="13"/>
      <c r="AS220" s="13"/>
      <c r="AT220" s="13"/>
      <c r="AU220" s="13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</row>
    <row r="221" spans="1:59" ht="15.6" x14ac:dyDescent="0.25">
      <c r="A221" s="12"/>
      <c r="B221" s="13"/>
      <c r="C221" s="13"/>
      <c r="D221" s="13"/>
      <c r="E221" s="13"/>
      <c r="F221" s="22"/>
      <c r="G221" s="10" t="s">
        <v>643</v>
      </c>
      <c r="H221" s="10">
        <v>280</v>
      </c>
      <c r="I221" s="10">
        <v>69.73</v>
      </c>
      <c r="J221" s="22"/>
      <c r="K221" s="22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4"/>
      <c r="AC221" s="15" t="s">
        <v>335</v>
      </c>
      <c r="AD221" s="15">
        <v>-45</v>
      </c>
      <c r="AE221" s="16">
        <v>-32</v>
      </c>
      <c r="AF221" s="15">
        <v>260</v>
      </c>
      <c r="AG221" s="15">
        <v>-9.4</v>
      </c>
      <c r="AH221" s="10">
        <f t="shared" si="23"/>
        <v>0</v>
      </c>
      <c r="AI221" s="10">
        <f t="shared" si="24"/>
        <v>0</v>
      </c>
      <c r="AJ221" s="14"/>
      <c r="AK221" s="14"/>
      <c r="AL221" s="14"/>
      <c r="AM221" s="14"/>
      <c r="AN221" s="14"/>
      <c r="AO221" s="13"/>
      <c r="AP221" s="13"/>
      <c r="AQ221" s="13"/>
      <c r="AR221" s="13"/>
      <c r="AS221" s="13"/>
      <c r="AT221" s="13"/>
      <c r="AU221" s="13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</row>
    <row r="222" spans="1:59" ht="15.6" x14ac:dyDescent="0.25">
      <c r="A222" s="12"/>
      <c r="B222" s="13"/>
      <c r="C222" s="13"/>
      <c r="D222" s="13"/>
      <c r="E222" s="13"/>
      <c r="F222" s="22"/>
      <c r="G222" s="10" t="s">
        <v>642</v>
      </c>
      <c r="H222" s="10">
        <v>580</v>
      </c>
      <c r="I222" s="10">
        <v>33.869999999999997</v>
      </c>
      <c r="J222" s="22"/>
      <c r="K222" s="22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4"/>
      <c r="AC222" s="15" t="s">
        <v>336</v>
      </c>
      <c r="AD222" s="15">
        <v>-51</v>
      </c>
      <c r="AE222" s="16">
        <v>-39</v>
      </c>
      <c r="AF222" s="15">
        <v>274</v>
      </c>
      <c r="AG222" s="15">
        <v>-12.7</v>
      </c>
      <c r="AH222" s="10">
        <f t="shared" si="23"/>
        <v>0</v>
      </c>
      <c r="AI222" s="10">
        <f t="shared" si="24"/>
        <v>0</v>
      </c>
      <c r="AJ222" s="14"/>
      <c r="AK222" s="14"/>
      <c r="AL222" s="14"/>
      <c r="AM222" s="14"/>
      <c r="AN222" s="14"/>
      <c r="AO222" s="13"/>
      <c r="AP222" s="13"/>
      <c r="AQ222" s="13"/>
      <c r="AR222" s="13"/>
      <c r="AS222" s="13"/>
      <c r="AT222" s="13"/>
      <c r="AU222" s="13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</row>
    <row r="223" spans="1:59" ht="15.6" x14ac:dyDescent="0.25">
      <c r="A223" s="12"/>
      <c r="B223" s="13"/>
      <c r="C223" s="13"/>
      <c r="D223" s="13"/>
      <c r="E223" s="13"/>
      <c r="F223" s="22"/>
      <c r="G223" s="10" t="s">
        <v>641</v>
      </c>
      <c r="H223" s="10">
        <v>800</v>
      </c>
      <c r="I223" s="10">
        <v>25.43</v>
      </c>
      <c r="J223" s="22"/>
      <c r="K223" s="22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4"/>
      <c r="AC223" s="15" t="s">
        <v>337</v>
      </c>
      <c r="AD223" s="15">
        <v>-48</v>
      </c>
      <c r="AE223" s="16">
        <v>-37</v>
      </c>
      <c r="AF223" s="15">
        <v>279</v>
      </c>
      <c r="AG223" s="15">
        <v>-11.4</v>
      </c>
      <c r="AH223" s="10">
        <f t="shared" si="23"/>
        <v>0</v>
      </c>
      <c r="AI223" s="10">
        <f t="shared" si="24"/>
        <v>0</v>
      </c>
      <c r="AJ223" s="14"/>
      <c r="AK223" s="14"/>
      <c r="AL223" s="14"/>
      <c r="AM223" s="14"/>
      <c r="AN223" s="14"/>
      <c r="AO223" s="13"/>
      <c r="AP223" s="13"/>
      <c r="AQ223" s="13"/>
      <c r="AR223" s="13"/>
      <c r="AS223" s="13"/>
      <c r="AT223" s="13"/>
      <c r="AU223" s="13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</row>
    <row r="224" spans="1:59" ht="15.6" x14ac:dyDescent="0.25">
      <c r="A224" s="12"/>
      <c r="B224" s="13"/>
      <c r="C224" s="13"/>
      <c r="D224" s="13"/>
      <c r="E224" s="13"/>
      <c r="F224" s="22"/>
      <c r="G224" s="10" t="s">
        <v>640</v>
      </c>
      <c r="H224" s="10">
        <v>2500</v>
      </c>
      <c r="I224" s="10">
        <v>22.65</v>
      </c>
      <c r="J224" s="22"/>
      <c r="K224" s="22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4"/>
      <c r="AC224" s="15" t="s">
        <v>338</v>
      </c>
      <c r="AD224" s="15">
        <v>-47</v>
      </c>
      <c r="AE224" s="16">
        <v>-28</v>
      </c>
      <c r="AF224" s="15">
        <v>278</v>
      </c>
      <c r="AG224" s="15">
        <v>-10.5</v>
      </c>
      <c r="AH224" s="10">
        <f t="shared" si="23"/>
        <v>0</v>
      </c>
      <c r="AI224" s="10">
        <f t="shared" si="24"/>
        <v>0</v>
      </c>
      <c r="AJ224" s="14"/>
      <c r="AK224" s="14"/>
      <c r="AL224" s="14"/>
      <c r="AM224" s="14"/>
      <c r="AN224" s="14"/>
      <c r="AO224" s="13"/>
      <c r="AP224" s="13"/>
      <c r="AQ224" s="13"/>
      <c r="AR224" s="13"/>
      <c r="AS224" s="13"/>
      <c r="AT224" s="13"/>
      <c r="AU224" s="13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</row>
    <row r="225" spans="1:59" ht="15.6" x14ac:dyDescent="0.25">
      <c r="A225" s="12"/>
      <c r="B225" s="13"/>
      <c r="C225" s="13"/>
      <c r="D225" s="13"/>
      <c r="E225" s="13"/>
      <c r="F225" s="22"/>
      <c r="G225" s="10" t="s">
        <v>639</v>
      </c>
      <c r="H225" s="10">
        <v>3600</v>
      </c>
      <c r="I225" s="10">
        <v>20.21</v>
      </c>
      <c r="J225" s="22"/>
      <c r="K225" s="22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4"/>
      <c r="AC225" s="15" t="s">
        <v>339</v>
      </c>
      <c r="AD225" s="15">
        <v>-50</v>
      </c>
      <c r="AE225" s="16">
        <v>-40</v>
      </c>
      <c r="AF225" s="15">
        <v>316</v>
      </c>
      <c r="AG225" s="15">
        <v>-15.4</v>
      </c>
      <c r="AH225" s="10">
        <f t="shared" si="23"/>
        <v>0</v>
      </c>
      <c r="AI225" s="10">
        <f t="shared" si="24"/>
        <v>0</v>
      </c>
      <c r="AJ225" s="14"/>
      <c r="AK225" s="14"/>
      <c r="AL225" s="14"/>
      <c r="AM225" s="14"/>
      <c r="AN225" s="14"/>
      <c r="AO225" s="13"/>
      <c r="AP225" s="13"/>
      <c r="AQ225" s="13"/>
      <c r="AR225" s="13"/>
      <c r="AS225" s="13"/>
      <c r="AT225" s="13"/>
      <c r="AU225" s="13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</row>
    <row r="226" spans="1:59" ht="56.25" customHeight="1" x14ac:dyDescent="0.25">
      <c r="A226" s="12"/>
      <c r="B226" s="13"/>
      <c r="C226" s="13"/>
      <c r="D226" s="13"/>
      <c r="E226" s="13"/>
      <c r="F226" s="22"/>
      <c r="G226" s="10" t="s">
        <v>638</v>
      </c>
      <c r="H226" s="10">
        <v>7200</v>
      </c>
      <c r="I226" s="10">
        <v>10.71</v>
      </c>
      <c r="J226" s="22"/>
      <c r="K226" s="22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4"/>
      <c r="AC226" s="15" t="s">
        <v>340</v>
      </c>
      <c r="AD226" s="15">
        <v>-40</v>
      </c>
      <c r="AE226" s="16">
        <v>-32</v>
      </c>
      <c r="AF226" s="15">
        <v>365</v>
      </c>
      <c r="AG226" s="15">
        <v>-11.1</v>
      </c>
      <c r="AH226" s="10">
        <f t="shared" si="23"/>
        <v>0</v>
      </c>
      <c r="AI226" s="10">
        <f t="shared" si="24"/>
        <v>0</v>
      </c>
      <c r="AJ226" s="14"/>
      <c r="AK226" s="14"/>
      <c r="AL226" s="14"/>
      <c r="AM226" s="14"/>
      <c r="AN226" s="14"/>
      <c r="AO226" s="13"/>
      <c r="AP226" s="13"/>
      <c r="AQ226" s="13"/>
      <c r="AR226" s="13"/>
      <c r="AS226" s="13"/>
      <c r="AT226" s="13"/>
      <c r="AU226" s="13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</row>
    <row r="227" spans="1:59" ht="66" customHeight="1" x14ac:dyDescent="0.25">
      <c r="A227" s="12"/>
      <c r="B227" s="13"/>
      <c r="C227" s="13"/>
      <c r="D227" s="13"/>
      <c r="E227" s="13"/>
      <c r="F227" s="22"/>
      <c r="G227" s="77" t="s">
        <v>637</v>
      </c>
      <c r="H227" s="77"/>
      <c r="I227" s="77"/>
      <c r="J227" s="22"/>
      <c r="K227" s="22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4"/>
      <c r="AC227" s="15" t="s">
        <v>341</v>
      </c>
      <c r="AD227" s="15">
        <v>-47</v>
      </c>
      <c r="AE227" s="16">
        <v>-38</v>
      </c>
      <c r="AF227" s="15">
        <v>311</v>
      </c>
      <c r="AG227" s="15">
        <v>-13.9</v>
      </c>
      <c r="AH227" s="10">
        <f t="shared" si="23"/>
        <v>0</v>
      </c>
      <c r="AI227" s="10">
        <f t="shared" si="24"/>
        <v>0</v>
      </c>
      <c r="AJ227" s="14"/>
      <c r="AK227" s="14"/>
      <c r="AL227" s="14"/>
      <c r="AM227" s="14"/>
      <c r="AN227" s="14"/>
      <c r="AO227" s="13"/>
      <c r="AP227" s="13"/>
      <c r="AQ227" s="13"/>
      <c r="AR227" s="13"/>
      <c r="AS227" s="13"/>
      <c r="AT227" s="13"/>
      <c r="AU227" s="13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</row>
    <row r="228" spans="1:59" ht="27.6" x14ac:dyDescent="0.25">
      <c r="A228" s="12"/>
      <c r="B228" s="13"/>
      <c r="C228" s="13"/>
      <c r="D228" s="13"/>
      <c r="E228" s="13"/>
      <c r="F228" s="22"/>
      <c r="G228" s="10" t="s">
        <v>636</v>
      </c>
      <c r="H228" s="10" t="s">
        <v>634</v>
      </c>
      <c r="I228" s="10" t="s">
        <v>630</v>
      </c>
      <c r="J228" s="22"/>
      <c r="K228" s="22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4"/>
      <c r="AC228" s="15" t="s">
        <v>342</v>
      </c>
      <c r="AD228" s="15">
        <v>-44</v>
      </c>
      <c r="AE228" s="16">
        <v>-29</v>
      </c>
      <c r="AF228" s="15">
        <v>261</v>
      </c>
      <c r="AG228" s="15">
        <v>-8.1</v>
      </c>
      <c r="AH228" s="10">
        <f t="shared" si="23"/>
        <v>0</v>
      </c>
      <c r="AI228" s="10">
        <f t="shared" si="24"/>
        <v>0</v>
      </c>
      <c r="AJ228" s="14"/>
      <c r="AK228" s="14"/>
      <c r="AL228" s="14"/>
      <c r="AM228" s="14"/>
      <c r="AN228" s="14"/>
      <c r="AO228" s="13"/>
      <c r="AP228" s="13"/>
      <c r="AQ228" s="13"/>
      <c r="AR228" s="13"/>
      <c r="AS228" s="13"/>
      <c r="AT228" s="13"/>
      <c r="AU228" s="13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</row>
    <row r="229" spans="1:59" ht="15.6" x14ac:dyDescent="0.25">
      <c r="A229" s="12"/>
      <c r="B229" s="13"/>
      <c r="C229" s="13"/>
      <c r="D229" s="13"/>
      <c r="E229" s="13"/>
      <c r="F229" s="22"/>
      <c r="G229" s="10">
        <v>1000</v>
      </c>
      <c r="H229" s="10">
        <v>0.25</v>
      </c>
      <c r="I229" s="10">
        <v>420</v>
      </c>
      <c r="J229" s="22"/>
      <c r="K229" s="22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4"/>
      <c r="AC229" s="15" t="s">
        <v>343</v>
      </c>
      <c r="AD229" s="15">
        <v>-49</v>
      </c>
      <c r="AE229" s="16">
        <v>-37</v>
      </c>
      <c r="AF229" s="15">
        <v>296</v>
      </c>
      <c r="AG229" s="15">
        <v>-13.2</v>
      </c>
      <c r="AH229" s="10">
        <f t="shared" si="23"/>
        <v>0</v>
      </c>
      <c r="AI229" s="10">
        <f t="shared" si="24"/>
        <v>0</v>
      </c>
      <c r="AJ229" s="14"/>
      <c r="AK229" s="14"/>
      <c r="AL229" s="14"/>
      <c r="AM229" s="14"/>
      <c r="AN229" s="14"/>
      <c r="AO229" s="13"/>
      <c r="AP229" s="13"/>
      <c r="AQ229" s="13"/>
      <c r="AR229" s="13"/>
      <c r="AS229" s="13"/>
      <c r="AT229" s="13"/>
      <c r="AU229" s="13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</row>
    <row r="230" spans="1:59" ht="15.6" x14ac:dyDescent="0.25">
      <c r="A230" s="12"/>
      <c r="B230" s="13"/>
      <c r="C230" s="13"/>
      <c r="D230" s="13"/>
      <c r="E230" s="13"/>
      <c r="F230" s="22"/>
      <c r="G230" s="10">
        <v>900</v>
      </c>
      <c r="H230" s="10">
        <v>0.5</v>
      </c>
      <c r="I230" s="10">
        <v>390</v>
      </c>
      <c r="J230" s="22"/>
      <c r="K230" s="22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4"/>
      <c r="AC230" s="15" t="s">
        <v>344</v>
      </c>
      <c r="AD230" s="15">
        <v>-40</v>
      </c>
      <c r="AE230" s="16">
        <v>-28</v>
      </c>
      <c r="AF230" s="15">
        <v>254</v>
      </c>
      <c r="AG230" s="15">
        <v>-7.6</v>
      </c>
      <c r="AH230" s="10">
        <f t="shared" si="23"/>
        <v>0</v>
      </c>
      <c r="AI230" s="10">
        <f t="shared" si="24"/>
        <v>0</v>
      </c>
      <c r="AJ230" s="14"/>
      <c r="AK230" s="14"/>
      <c r="AL230" s="14"/>
      <c r="AM230" s="14"/>
      <c r="AN230" s="14"/>
      <c r="AO230" s="13"/>
      <c r="AP230" s="13"/>
      <c r="AQ230" s="13"/>
      <c r="AR230" s="13"/>
      <c r="AS230" s="13"/>
      <c r="AT230" s="13"/>
      <c r="AU230" s="13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</row>
    <row r="231" spans="1:59" ht="15.6" x14ac:dyDescent="0.25">
      <c r="A231" s="12"/>
      <c r="B231" s="13"/>
      <c r="C231" s="13"/>
      <c r="D231" s="13"/>
      <c r="E231" s="13"/>
      <c r="F231" s="22"/>
      <c r="G231" s="10">
        <v>800</v>
      </c>
      <c r="H231" s="10">
        <v>1</v>
      </c>
      <c r="I231" s="10">
        <v>360</v>
      </c>
      <c r="J231" s="22"/>
      <c r="K231" s="22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4"/>
      <c r="AC231" s="15" t="s">
        <v>345</v>
      </c>
      <c r="AD231" s="15">
        <v>-37</v>
      </c>
      <c r="AE231" s="16">
        <v>-23</v>
      </c>
      <c r="AF231" s="15">
        <v>251</v>
      </c>
      <c r="AG231" s="15">
        <v>-5.5</v>
      </c>
      <c r="AH231" s="10">
        <f t="shared" si="23"/>
        <v>0</v>
      </c>
      <c r="AI231" s="10">
        <f t="shared" si="24"/>
        <v>0</v>
      </c>
      <c r="AJ231" s="14"/>
      <c r="AK231" s="14"/>
      <c r="AL231" s="14"/>
      <c r="AM231" s="14"/>
      <c r="AN231" s="14"/>
      <c r="AO231" s="13"/>
      <c r="AP231" s="13"/>
      <c r="AQ231" s="13"/>
      <c r="AR231" s="13"/>
      <c r="AS231" s="13"/>
      <c r="AT231" s="13"/>
      <c r="AU231" s="13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</row>
    <row r="232" spans="1:59" ht="15.6" x14ac:dyDescent="0.25">
      <c r="A232" s="12"/>
      <c r="B232" s="13"/>
      <c r="C232" s="13"/>
      <c r="D232" s="13"/>
      <c r="E232" s="13"/>
      <c r="F232" s="22"/>
      <c r="G232" s="10">
        <v>700</v>
      </c>
      <c r="H232" s="10">
        <v>1.5</v>
      </c>
      <c r="I232" s="10">
        <v>330</v>
      </c>
      <c r="J232" s="22"/>
      <c r="K232" s="22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4"/>
      <c r="AC232" s="15" t="s">
        <v>346</v>
      </c>
      <c r="AD232" s="15">
        <v>-40</v>
      </c>
      <c r="AE232" s="16">
        <v>-25</v>
      </c>
      <c r="AF232" s="15">
        <v>240</v>
      </c>
      <c r="AG232" s="15">
        <v>-6.5</v>
      </c>
      <c r="AH232" s="10">
        <f t="shared" si="23"/>
        <v>0</v>
      </c>
      <c r="AI232" s="10">
        <f t="shared" si="24"/>
        <v>0</v>
      </c>
      <c r="AJ232" s="14"/>
      <c r="AK232" s="14"/>
      <c r="AL232" s="14"/>
      <c r="AM232" s="14"/>
      <c r="AN232" s="14"/>
      <c r="AO232" s="13"/>
      <c r="AP232" s="13"/>
      <c r="AQ232" s="13"/>
      <c r="AR232" s="13"/>
      <c r="AS232" s="13"/>
      <c r="AT232" s="13"/>
      <c r="AU232" s="13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</row>
    <row r="233" spans="1:59" ht="15.6" x14ac:dyDescent="0.25">
      <c r="A233" s="12"/>
      <c r="B233" s="13"/>
      <c r="C233" s="13"/>
      <c r="D233" s="13"/>
      <c r="E233" s="13"/>
      <c r="F233" s="22"/>
      <c r="G233" s="10">
        <v>600</v>
      </c>
      <c r="H233" s="10">
        <v>2</v>
      </c>
      <c r="I233" s="10">
        <v>300</v>
      </c>
      <c r="J233" s="22"/>
      <c r="K233" s="22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4"/>
      <c r="AC233" s="15" t="s">
        <v>347</v>
      </c>
      <c r="AD233" s="15">
        <v>-53</v>
      </c>
      <c r="AE233" s="16">
        <v>-43</v>
      </c>
      <c r="AF233" s="15">
        <v>283</v>
      </c>
      <c r="AG233" s="15">
        <v>-15.8</v>
      </c>
      <c r="AH233" s="10">
        <f t="shared" si="23"/>
        <v>0</v>
      </c>
      <c r="AI233" s="10">
        <f t="shared" si="24"/>
        <v>0</v>
      </c>
      <c r="AJ233" s="14"/>
      <c r="AK233" s="14"/>
      <c r="AL233" s="14"/>
      <c r="AM233" s="14"/>
      <c r="AN233" s="14"/>
      <c r="AO233" s="13"/>
      <c r="AP233" s="13"/>
      <c r="AQ233" s="13"/>
      <c r="AR233" s="13"/>
      <c r="AS233" s="13"/>
      <c r="AT233" s="13"/>
      <c r="AU233" s="13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</row>
    <row r="234" spans="1:59" ht="15.6" x14ac:dyDescent="0.25">
      <c r="A234" s="12"/>
      <c r="B234" s="13"/>
      <c r="C234" s="13"/>
      <c r="D234" s="13"/>
      <c r="E234" s="13"/>
      <c r="F234" s="22"/>
      <c r="G234" s="10">
        <v>500</v>
      </c>
      <c r="H234" s="10">
        <v>2.5</v>
      </c>
      <c r="I234" s="10">
        <v>269</v>
      </c>
      <c r="J234" s="22"/>
      <c r="K234" s="22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4"/>
      <c r="AC234" s="15" t="s">
        <v>348</v>
      </c>
      <c r="AD234" s="15">
        <v>-48</v>
      </c>
      <c r="AE234" s="16">
        <v>-35</v>
      </c>
      <c r="AF234" s="15">
        <v>288</v>
      </c>
      <c r="AG234" s="15">
        <v>-11.9</v>
      </c>
      <c r="AH234" s="10">
        <f t="shared" si="23"/>
        <v>0</v>
      </c>
      <c r="AI234" s="10">
        <f t="shared" si="24"/>
        <v>0</v>
      </c>
      <c r="AJ234" s="14"/>
      <c r="AK234" s="14"/>
      <c r="AL234" s="14"/>
      <c r="AM234" s="14"/>
      <c r="AN234" s="14"/>
      <c r="AO234" s="13"/>
      <c r="AP234" s="13"/>
      <c r="AQ234" s="13"/>
      <c r="AR234" s="13"/>
      <c r="AS234" s="13"/>
      <c r="AT234" s="13"/>
      <c r="AU234" s="13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</row>
    <row r="235" spans="1:59" ht="15.6" x14ac:dyDescent="0.25">
      <c r="A235" s="12"/>
      <c r="B235" s="13"/>
      <c r="C235" s="13"/>
      <c r="D235" s="13"/>
      <c r="E235" s="13"/>
      <c r="F235" s="22"/>
      <c r="G235" s="10">
        <v>400</v>
      </c>
      <c r="H235" s="10">
        <v>3</v>
      </c>
      <c r="I235" s="10">
        <v>220</v>
      </c>
      <c r="J235" s="22"/>
      <c r="K235" s="22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4"/>
      <c r="AC235" s="15" t="s">
        <v>349</v>
      </c>
      <c r="AD235" s="15">
        <v>-50</v>
      </c>
      <c r="AE235" s="16">
        <v>-40</v>
      </c>
      <c r="AF235" s="15">
        <v>318</v>
      </c>
      <c r="AG235" s="15">
        <v>-16.399999999999999</v>
      </c>
      <c r="AH235" s="10">
        <f t="shared" si="23"/>
        <v>0</v>
      </c>
      <c r="AI235" s="10">
        <f t="shared" si="24"/>
        <v>0</v>
      </c>
      <c r="AJ235" s="14"/>
      <c r="AK235" s="14"/>
      <c r="AL235" s="14"/>
      <c r="AM235" s="14"/>
      <c r="AN235" s="14"/>
      <c r="AO235" s="13"/>
      <c r="AP235" s="13"/>
      <c r="AQ235" s="13"/>
      <c r="AR235" s="13"/>
      <c r="AS235" s="13"/>
      <c r="AT235" s="13"/>
      <c r="AU235" s="13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</row>
    <row r="236" spans="1:59" ht="15.6" x14ac:dyDescent="0.25">
      <c r="A236" s="12"/>
      <c r="B236" s="13"/>
      <c r="C236" s="13"/>
      <c r="D236" s="13"/>
      <c r="E236" s="13"/>
      <c r="F236" s="22"/>
      <c r="G236" s="10">
        <v>300</v>
      </c>
      <c r="H236" s="10">
        <v>3.75</v>
      </c>
      <c r="I236" s="10">
        <v>180</v>
      </c>
      <c r="J236" s="22"/>
      <c r="K236" s="22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4"/>
      <c r="AC236" s="15" t="s">
        <v>350</v>
      </c>
      <c r="AD236" s="15">
        <v>-41</v>
      </c>
      <c r="AE236" s="16">
        <v>-34</v>
      </c>
      <c r="AF236" s="15">
        <v>365</v>
      </c>
      <c r="AG236" s="15">
        <v>-14.6</v>
      </c>
      <c r="AH236" s="10">
        <f t="shared" si="23"/>
        <v>0</v>
      </c>
      <c r="AI236" s="10">
        <f t="shared" si="24"/>
        <v>0</v>
      </c>
      <c r="AJ236" s="14"/>
      <c r="AK236" s="14"/>
      <c r="AL236" s="14"/>
      <c r="AM236" s="14"/>
      <c r="AN236" s="14"/>
      <c r="AO236" s="13"/>
      <c r="AP236" s="13"/>
      <c r="AQ236" s="13"/>
      <c r="AR236" s="13"/>
      <c r="AS236" s="13"/>
      <c r="AT236" s="13"/>
      <c r="AU236" s="13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</row>
    <row r="237" spans="1:59" ht="15.6" x14ac:dyDescent="0.25">
      <c r="A237" s="12"/>
      <c r="B237" s="13"/>
      <c r="C237" s="13"/>
      <c r="D237" s="13"/>
      <c r="E237" s="13"/>
      <c r="F237" s="22"/>
      <c r="G237" s="10">
        <v>200</v>
      </c>
      <c r="H237" s="10">
        <v>5</v>
      </c>
      <c r="I237" s="10">
        <v>140</v>
      </c>
      <c r="J237" s="22"/>
      <c r="K237" s="22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4"/>
      <c r="AC237" s="15" t="s">
        <v>351</v>
      </c>
      <c r="AD237" s="15">
        <v>-46</v>
      </c>
      <c r="AE237" s="16">
        <v>-32</v>
      </c>
      <c r="AF237" s="15">
        <v>270</v>
      </c>
      <c r="AG237" s="15">
        <v>-9.5</v>
      </c>
      <c r="AH237" s="10">
        <f t="shared" si="23"/>
        <v>0</v>
      </c>
      <c r="AI237" s="10">
        <f t="shared" si="24"/>
        <v>0</v>
      </c>
      <c r="AJ237" s="14"/>
      <c r="AK237" s="14"/>
      <c r="AL237" s="14"/>
      <c r="AM237" s="14"/>
      <c r="AN237" s="14"/>
      <c r="AO237" s="13"/>
      <c r="AP237" s="13"/>
      <c r="AQ237" s="13"/>
      <c r="AR237" s="13"/>
      <c r="AS237" s="13"/>
      <c r="AT237" s="13"/>
      <c r="AU237" s="13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</row>
    <row r="238" spans="1:59" ht="15.6" x14ac:dyDescent="0.25">
      <c r="A238" s="12"/>
      <c r="B238" s="13"/>
      <c r="C238" s="13"/>
      <c r="D238" s="13"/>
      <c r="E238" s="13"/>
      <c r="F238" s="22"/>
      <c r="G238" s="10">
        <v>150</v>
      </c>
      <c r="H238" s="10">
        <v>7.5</v>
      </c>
      <c r="I238" s="10">
        <v>110</v>
      </c>
      <c r="J238" s="22"/>
      <c r="K238" s="22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4"/>
      <c r="AC238" s="19" t="s">
        <v>126</v>
      </c>
      <c r="AD238" s="18"/>
      <c r="AE238" s="18"/>
      <c r="AF238" s="18"/>
      <c r="AG238" s="17"/>
      <c r="AH238" s="10">
        <f t="shared" si="23"/>
        <v>0</v>
      </c>
      <c r="AI238" s="10"/>
      <c r="AJ238" s="14"/>
      <c r="AK238" s="14"/>
      <c r="AL238" s="14"/>
      <c r="AM238" s="14"/>
      <c r="AN238" s="14"/>
      <c r="AO238" s="13"/>
      <c r="AP238" s="13"/>
      <c r="AQ238" s="13"/>
      <c r="AR238" s="13"/>
      <c r="AS238" s="13"/>
      <c r="AT238" s="13"/>
      <c r="AU238" s="13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</row>
    <row r="239" spans="1:59" ht="15.6" x14ac:dyDescent="0.25">
      <c r="A239" s="12"/>
      <c r="B239" s="13"/>
      <c r="C239" s="13"/>
      <c r="D239" s="13"/>
      <c r="E239" s="13"/>
      <c r="F239" s="22"/>
      <c r="G239" s="10">
        <v>120</v>
      </c>
      <c r="H239" s="10">
        <v>10</v>
      </c>
      <c r="I239" s="10">
        <v>90</v>
      </c>
      <c r="J239" s="22"/>
      <c r="K239" s="22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4"/>
      <c r="AC239" s="15" t="s">
        <v>352</v>
      </c>
      <c r="AD239" s="15">
        <v>-16</v>
      </c>
      <c r="AE239" s="16">
        <v>-7</v>
      </c>
      <c r="AF239" s="15">
        <v>235</v>
      </c>
      <c r="AG239" s="15">
        <v>1.8</v>
      </c>
      <c r="AH239" s="10">
        <f t="shared" si="23"/>
        <v>0</v>
      </c>
      <c r="AI239" s="10">
        <f>AH238</f>
        <v>0</v>
      </c>
      <c r="AJ239" s="14"/>
      <c r="AK239" s="14"/>
      <c r="AL239" s="14"/>
      <c r="AM239" s="14"/>
      <c r="AN239" s="14"/>
      <c r="AO239" s="13"/>
      <c r="AP239" s="13"/>
      <c r="AQ239" s="13"/>
      <c r="AR239" s="13"/>
      <c r="AS239" s="13"/>
      <c r="AT239" s="13"/>
      <c r="AU239" s="13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</row>
    <row r="240" spans="1:59" ht="15.6" x14ac:dyDescent="0.25">
      <c r="A240" s="12"/>
      <c r="B240" s="13"/>
      <c r="C240" s="13"/>
      <c r="D240" s="13"/>
      <c r="E240" s="13"/>
      <c r="F240" s="22"/>
      <c r="G240" s="10">
        <v>100</v>
      </c>
      <c r="H240" s="10">
        <v>12.5</v>
      </c>
      <c r="I240" s="10">
        <v>90</v>
      </c>
      <c r="J240" s="22"/>
      <c r="K240" s="22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4"/>
      <c r="AC240" s="15" t="s">
        <v>353</v>
      </c>
      <c r="AD240" s="15">
        <v>-12</v>
      </c>
      <c r="AE240" s="16">
        <v>-3</v>
      </c>
      <c r="AF240" s="15">
        <v>174</v>
      </c>
      <c r="AG240" s="15">
        <v>3.4</v>
      </c>
      <c r="AH240" s="10">
        <f t="shared" si="23"/>
        <v>0</v>
      </c>
      <c r="AI240" s="10">
        <f t="shared" ref="AI240:AI245" si="25">AI239+$AH$238</f>
        <v>0</v>
      </c>
      <c r="AJ240" s="14"/>
      <c r="AK240" s="14"/>
      <c r="AL240" s="14"/>
      <c r="AM240" s="14"/>
      <c r="AN240" s="14"/>
      <c r="AO240" s="13"/>
      <c r="AP240" s="13"/>
      <c r="AQ240" s="13"/>
      <c r="AR240" s="13"/>
      <c r="AS240" s="13"/>
      <c r="AT240" s="13"/>
      <c r="AU240" s="13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</row>
    <row r="241" spans="1:59" ht="15.6" x14ac:dyDescent="0.25">
      <c r="A241" s="12"/>
      <c r="B241" s="13"/>
      <c r="C241" s="13"/>
      <c r="D241" s="13"/>
      <c r="E241" s="13"/>
      <c r="F241" s="22"/>
      <c r="G241" s="10">
        <v>80</v>
      </c>
      <c r="H241" s="10">
        <v>15</v>
      </c>
      <c r="I241" s="10">
        <v>80</v>
      </c>
      <c r="J241" s="22"/>
      <c r="K241" s="22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4"/>
      <c r="AC241" s="15" t="s">
        <v>354</v>
      </c>
      <c r="AD241" s="15">
        <v>-14</v>
      </c>
      <c r="AE241" s="16">
        <v>-5</v>
      </c>
      <c r="AF241" s="15">
        <v>175</v>
      </c>
      <c r="AG241" s="15">
        <v>3.3</v>
      </c>
      <c r="AH241" s="10">
        <f t="shared" si="23"/>
        <v>0</v>
      </c>
      <c r="AI241" s="10">
        <f t="shared" si="25"/>
        <v>0</v>
      </c>
      <c r="AJ241" s="14"/>
      <c r="AK241" s="14"/>
      <c r="AL241" s="14"/>
      <c r="AM241" s="14"/>
      <c r="AN241" s="14"/>
      <c r="AO241" s="13"/>
      <c r="AP241" s="13"/>
      <c r="AQ241" s="13"/>
      <c r="AR241" s="13"/>
      <c r="AS241" s="13"/>
      <c r="AT241" s="13"/>
      <c r="AU241" s="13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</row>
    <row r="242" spans="1:59" ht="15.6" x14ac:dyDescent="0.25">
      <c r="A242" s="12"/>
      <c r="B242" s="13"/>
      <c r="C242" s="13"/>
      <c r="D242" s="13"/>
      <c r="E242" s="13"/>
      <c r="F242" s="22"/>
      <c r="G242" s="10">
        <v>60</v>
      </c>
      <c r="H242" s="10">
        <v>17.5</v>
      </c>
      <c r="I242" s="10">
        <v>70</v>
      </c>
      <c r="J242" s="22"/>
      <c r="K242" s="22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4"/>
      <c r="AC242" s="15" t="s">
        <v>355</v>
      </c>
      <c r="AD242" s="15">
        <v>-7</v>
      </c>
      <c r="AE242" s="16">
        <v>1</v>
      </c>
      <c r="AF242" s="15">
        <v>160</v>
      </c>
      <c r="AG242" s="15">
        <v>5.6</v>
      </c>
      <c r="AH242" s="10">
        <f t="shared" si="23"/>
        <v>0</v>
      </c>
      <c r="AI242" s="10">
        <f t="shared" si="25"/>
        <v>0</v>
      </c>
      <c r="AJ242" s="14"/>
      <c r="AK242" s="14"/>
      <c r="AL242" s="14"/>
      <c r="AM242" s="14"/>
      <c r="AN242" s="14"/>
      <c r="AO242" s="13"/>
      <c r="AP242" s="13"/>
      <c r="AQ242" s="13"/>
      <c r="AR242" s="13"/>
      <c r="AS242" s="13"/>
      <c r="AT242" s="13"/>
      <c r="AU242" s="13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</row>
    <row r="243" spans="1:59" ht="15.6" x14ac:dyDescent="0.25">
      <c r="A243" s="12"/>
      <c r="B243" s="13"/>
      <c r="C243" s="13"/>
      <c r="D243" s="13"/>
      <c r="E243" s="13"/>
      <c r="F243" s="22"/>
      <c r="G243" s="10">
        <v>40</v>
      </c>
      <c r="H243" s="10">
        <v>20</v>
      </c>
      <c r="I243" s="10">
        <v>50</v>
      </c>
      <c r="J243" s="22"/>
      <c r="K243" s="22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4"/>
      <c r="AC243" s="15" t="s">
        <v>356</v>
      </c>
      <c r="AD243" s="15">
        <v>-13</v>
      </c>
      <c r="AE243" s="16">
        <v>-3</v>
      </c>
      <c r="AF243" s="15">
        <v>177</v>
      </c>
      <c r="AG243" s="15">
        <v>3.4</v>
      </c>
      <c r="AH243" s="10">
        <f t="shared" si="23"/>
        <v>0</v>
      </c>
      <c r="AI243" s="10">
        <f t="shared" si="25"/>
        <v>0</v>
      </c>
      <c r="AJ243" s="14"/>
      <c r="AK243" s="14"/>
      <c r="AL243" s="14"/>
      <c r="AM243" s="14"/>
      <c r="AN243" s="14"/>
      <c r="AO243" s="13"/>
      <c r="AP243" s="13"/>
      <c r="AQ243" s="13"/>
      <c r="AR243" s="13"/>
      <c r="AS243" s="13"/>
      <c r="AT243" s="13"/>
      <c r="AU243" s="13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</row>
    <row r="244" spans="1:59" ht="15.6" x14ac:dyDescent="0.25">
      <c r="A244" s="12"/>
      <c r="B244" s="13"/>
      <c r="C244" s="13"/>
      <c r="D244" s="13"/>
      <c r="E244" s="13"/>
      <c r="F244" s="22"/>
      <c r="G244" s="10">
        <v>20</v>
      </c>
      <c r="H244" s="10">
        <v>22.5</v>
      </c>
      <c r="I244" s="10">
        <v>30</v>
      </c>
      <c r="J244" s="22"/>
      <c r="K244" s="22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4"/>
      <c r="AC244" s="15" t="s">
        <v>357</v>
      </c>
      <c r="AD244" s="15">
        <v>-12</v>
      </c>
      <c r="AE244" s="16">
        <v>-2</v>
      </c>
      <c r="AF244" s="15">
        <v>164</v>
      </c>
      <c r="AG244" s="15">
        <v>4.2</v>
      </c>
      <c r="AH244" s="10">
        <f t="shared" si="23"/>
        <v>0</v>
      </c>
      <c r="AI244" s="10">
        <f t="shared" si="25"/>
        <v>0</v>
      </c>
      <c r="AJ244" s="14"/>
      <c r="AK244" s="14"/>
      <c r="AL244" s="14"/>
      <c r="AM244" s="14"/>
      <c r="AN244" s="14"/>
      <c r="AO244" s="13"/>
      <c r="AP244" s="13"/>
      <c r="AQ244" s="13"/>
      <c r="AR244" s="13"/>
      <c r="AS244" s="13"/>
      <c r="AT244" s="13"/>
      <c r="AU244" s="13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</row>
    <row r="245" spans="1:59" ht="40.5" customHeight="1" x14ac:dyDescent="0.25">
      <c r="A245" s="12"/>
      <c r="B245" s="13"/>
      <c r="C245" s="13"/>
      <c r="D245" s="13"/>
      <c r="E245" s="13"/>
      <c r="F245" s="22"/>
      <c r="G245" s="10">
        <v>10</v>
      </c>
      <c r="H245" s="10">
        <v>25</v>
      </c>
      <c r="I245" s="10">
        <v>20</v>
      </c>
      <c r="J245" s="22"/>
      <c r="K245" s="22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4"/>
      <c r="AC245" s="15" t="s">
        <v>358</v>
      </c>
      <c r="AD245" s="15">
        <v>-4</v>
      </c>
      <c r="AE245" s="16">
        <v>2</v>
      </c>
      <c r="AF245" s="15">
        <v>154</v>
      </c>
      <c r="AG245" s="15">
        <v>5.9</v>
      </c>
      <c r="AH245" s="10">
        <f t="shared" si="23"/>
        <v>0</v>
      </c>
      <c r="AI245" s="10">
        <f t="shared" si="25"/>
        <v>0</v>
      </c>
      <c r="AJ245" s="14"/>
      <c r="AK245" s="14"/>
      <c r="AL245" s="14"/>
      <c r="AM245" s="14"/>
      <c r="AN245" s="14"/>
      <c r="AO245" s="13"/>
      <c r="AP245" s="13"/>
      <c r="AQ245" s="13"/>
      <c r="AR245" s="13"/>
      <c r="AS245" s="13"/>
      <c r="AT245" s="13"/>
      <c r="AU245" s="13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</row>
    <row r="246" spans="1:59" ht="24.75" customHeight="1" x14ac:dyDescent="0.25">
      <c r="A246" s="12"/>
      <c r="B246" s="13"/>
      <c r="C246" s="13"/>
      <c r="D246" s="13"/>
      <c r="E246" s="13"/>
      <c r="F246" s="22"/>
      <c r="G246" s="77" t="s">
        <v>635</v>
      </c>
      <c r="H246" s="77"/>
      <c r="I246" s="77"/>
      <c r="J246" s="22"/>
      <c r="K246" s="22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4"/>
      <c r="AC246" s="19" t="s">
        <v>183</v>
      </c>
      <c r="AD246" s="18"/>
      <c r="AE246" s="18"/>
      <c r="AF246" s="18"/>
      <c r="AG246" s="17"/>
      <c r="AH246" s="10">
        <f t="shared" si="23"/>
        <v>0</v>
      </c>
      <c r="AI246" s="10"/>
      <c r="AJ246" s="14"/>
      <c r="AK246" s="14"/>
      <c r="AL246" s="14"/>
      <c r="AM246" s="14"/>
      <c r="AN246" s="14"/>
      <c r="AO246" s="13"/>
      <c r="AP246" s="13"/>
      <c r="AQ246" s="13"/>
      <c r="AR246" s="13"/>
      <c r="AS246" s="13"/>
      <c r="AT246" s="13"/>
      <c r="AU246" s="13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</row>
    <row r="247" spans="1:59" ht="15.6" x14ac:dyDescent="0.25">
      <c r="A247" s="12"/>
      <c r="B247" s="13"/>
      <c r="C247" s="13"/>
      <c r="D247" s="13"/>
      <c r="E247" s="13"/>
      <c r="F247" s="22"/>
      <c r="G247" s="13"/>
      <c r="H247" s="10" t="s">
        <v>630</v>
      </c>
      <c r="I247" s="10" t="s">
        <v>634</v>
      </c>
      <c r="J247" s="22"/>
      <c r="K247" s="22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4"/>
      <c r="AC247" s="15" t="s">
        <v>359</v>
      </c>
      <c r="AD247" s="15">
        <v>-36</v>
      </c>
      <c r="AE247" s="16">
        <v>-22</v>
      </c>
      <c r="AF247" s="15">
        <v>228</v>
      </c>
      <c r="AG247" s="15">
        <v>-6.3</v>
      </c>
      <c r="AH247" s="10">
        <f t="shared" si="23"/>
        <v>0</v>
      </c>
      <c r="AI247" s="10">
        <f>AH246</f>
        <v>0</v>
      </c>
      <c r="AJ247" s="14"/>
      <c r="AK247" s="14"/>
      <c r="AL247" s="14"/>
      <c r="AM247" s="14"/>
      <c r="AN247" s="14"/>
      <c r="AO247" s="13"/>
      <c r="AP247" s="13"/>
      <c r="AQ247" s="13"/>
      <c r="AR247" s="13"/>
      <c r="AS247" s="13"/>
      <c r="AT247" s="13"/>
      <c r="AU247" s="13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</row>
    <row r="248" spans="1:59" ht="15.6" x14ac:dyDescent="0.25">
      <c r="A248" s="12"/>
      <c r="B248" s="13"/>
      <c r="C248" s="13"/>
      <c r="D248" s="13"/>
      <c r="E248" s="13"/>
      <c r="F248" s="22"/>
      <c r="G248" s="13"/>
      <c r="H248" s="9">
        <v>20</v>
      </c>
      <c r="I248" s="27">
        <v>0.25</v>
      </c>
      <c r="J248" s="22"/>
      <c r="K248" s="22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4"/>
      <c r="AC248" s="19" t="s">
        <v>74</v>
      </c>
      <c r="AD248" s="18"/>
      <c r="AE248" s="18"/>
      <c r="AF248" s="18"/>
      <c r="AG248" s="17"/>
      <c r="AH248" s="10">
        <f t="shared" si="23"/>
        <v>0</v>
      </c>
      <c r="AI248" s="10"/>
      <c r="AJ248" s="14"/>
      <c r="AK248" s="14"/>
      <c r="AL248" s="14"/>
      <c r="AM248" s="14"/>
      <c r="AN248" s="14"/>
      <c r="AO248" s="13"/>
      <c r="AP248" s="13"/>
      <c r="AQ248" s="13"/>
      <c r="AR248" s="13"/>
      <c r="AS248" s="13"/>
      <c r="AT248" s="13"/>
      <c r="AU248" s="13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</row>
    <row r="249" spans="1:59" ht="31.5" customHeight="1" x14ac:dyDescent="0.25">
      <c r="A249" s="12"/>
      <c r="B249" s="13"/>
      <c r="C249" s="13"/>
      <c r="D249" s="13"/>
      <c r="E249" s="13"/>
      <c r="F249" s="22"/>
      <c r="G249" s="13"/>
      <c r="H249" s="27">
        <v>25</v>
      </c>
      <c r="I249" s="27">
        <v>0.5</v>
      </c>
      <c r="J249" s="22"/>
      <c r="K249" s="22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4"/>
      <c r="AC249" s="15" t="s">
        <v>360</v>
      </c>
      <c r="AD249" s="15">
        <v>-23</v>
      </c>
      <c r="AE249" s="16">
        <v>-12</v>
      </c>
      <c r="AF249" s="15">
        <v>210</v>
      </c>
      <c r="AG249" s="15">
        <v>-1.3</v>
      </c>
      <c r="AH249" s="10">
        <f t="shared" si="23"/>
        <v>0</v>
      </c>
      <c r="AI249" s="10">
        <f>AH248</f>
        <v>0</v>
      </c>
      <c r="AJ249" s="14"/>
      <c r="AK249" s="14"/>
      <c r="AL249" s="14"/>
      <c r="AM249" s="14"/>
      <c r="AN249" s="14"/>
      <c r="AO249" s="13"/>
      <c r="AP249" s="13"/>
      <c r="AQ249" s="13"/>
      <c r="AR249" s="13"/>
      <c r="AS249" s="13"/>
      <c r="AT249" s="13"/>
      <c r="AU249" s="13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</row>
    <row r="250" spans="1:59" ht="15.6" customHeight="1" x14ac:dyDescent="0.25">
      <c r="A250" s="12"/>
      <c r="B250" s="13"/>
      <c r="C250" s="13"/>
      <c r="D250" s="13"/>
      <c r="E250" s="13"/>
      <c r="F250" s="22"/>
      <c r="G250" s="13"/>
      <c r="H250" s="27">
        <v>30</v>
      </c>
      <c r="I250" s="27">
        <v>1</v>
      </c>
      <c r="J250" s="22"/>
      <c r="K250" s="22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4"/>
      <c r="AC250" s="19" t="s">
        <v>108</v>
      </c>
      <c r="AD250" s="18"/>
      <c r="AE250" s="18"/>
      <c r="AF250" s="18"/>
      <c r="AG250" s="17"/>
      <c r="AH250" s="10">
        <f t="shared" si="23"/>
        <v>0</v>
      </c>
      <c r="AI250" s="10"/>
      <c r="AJ250" s="14"/>
      <c r="AK250" s="14"/>
      <c r="AL250" s="14"/>
      <c r="AM250" s="14"/>
      <c r="AN250" s="14"/>
      <c r="AO250" s="13"/>
      <c r="AP250" s="13"/>
      <c r="AQ250" s="13"/>
      <c r="AR250" s="13"/>
      <c r="AS250" s="13"/>
      <c r="AT250" s="13"/>
      <c r="AU250" s="13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</row>
    <row r="251" spans="1:59" ht="15.6" x14ac:dyDescent="0.25">
      <c r="A251" s="12"/>
      <c r="B251" s="13"/>
      <c r="C251" s="13"/>
      <c r="D251" s="13"/>
      <c r="E251" s="13"/>
      <c r="F251" s="22"/>
      <c r="G251" s="13"/>
      <c r="H251" s="27">
        <v>35</v>
      </c>
      <c r="I251" s="27">
        <v>1.5</v>
      </c>
      <c r="J251" s="22"/>
      <c r="K251" s="22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4"/>
      <c r="AC251" s="15" t="s">
        <v>361</v>
      </c>
      <c r="AD251" s="15">
        <v>-26</v>
      </c>
      <c r="AE251" s="16">
        <v>-13</v>
      </c>
      <c r="AF251" s="15">
        <v>239</v>
      </c>
      <c r="AG251" s="15">
        <v>-1.1000000000000001</v>
      </c>
      <c r="AH251" s="10">
        <f t="shared" si="23"/>
        <v>0</v>
      </c>
      <c r="AI251" s="10">
        <f>AH250</f>
        <v>0</v>
      </c>
      <c r="AJ251" s="14"/>
      <c r="AK251" s="14"/>
      <c r="AL251" s="14"/>
      <c r="AM251" s="14"/>
      <c r="AN251" s="14"/>
      <c r="AO251" s="13"/>
      <c r="AP251" s="13"/>
      <c r="AQ251" s="13"/>
      <c r="AR251" s="13"/>
      <c r="AS251" s="13"/>
      <c r="AT251" s="13"/>
      <c r="AU251" s="13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</row>
    <row r="252" spans="1:59" ht="15.6" x14ac:dyDescent="0.25">
      <c r="A252" s="12"/>
      <c r="B252" s="13"/>
      <c r="C252" s="13"/>
      <c r="D252" s="13"/>
      <c r="E252" s="13"/>
      <c r="F252" s="22"/>
      <c r="G252" s="13"/>
      <c r="H252" s="27">
        <v>45</v>
      </c>
      <c r="I252" s="27">
        <v>2</v>
      </c>
      <c r="J252" s="22"/>
      <c r="K252" s="22"/>
      <c r="L252" s="13"/>
      <c r="M252" s="10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4"/>
      <c r="AC252" s="15" t="s">
        <v>362</v>
      </c>
      <c r="AD252" s="15">
        <v>-27</v>
      </c>
      <c r="AE252" s="16">
        <v>-14</v>
      </c>
      <c r="AF252" s="15">
        <v>237</v>
      </c>
      <c r="AG252" s="15">
        <v>-1.2</v>
      </c>
      <c r="AH252" s="10">
        <f t="shared" si="23"/>
        <v>0</v>
      </c>
      <c r="AI252" s="10">
        <f>AI251+$AH$250</f>
        <v>0</v>
      </c>
      <c r="AJ252" s="14"/>
      <c r="AK252" s="14"/>
      <c r="AL252" s="14"/>
      <c r="AM252" s="14"/>
      <c r="AN252" s="14"/>
      <c r="AO252" s="13"/>
      <c r="AP252" s="13"/>
      <c r="AQ252" s="13"/>
      <c r="AR252" s="13"/>
      <c r="AS252" s="13"/>
      <c r="AT252" s="13"/>
      <c r="AU252" s="13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</row>
    <row r="253" spans="1:59" ht="15.6" x14ac:dyDescent="0.25">
      <c r="A253" s="12"/>
      <c r="B253" s="13"/>
      <c r="C253" s="13"/>
      <c r="D253" s="13"/>
      <c r="E253" s="13"/>
      <c r="F253" s="22"/>
      <c r="G253" s="13"/>
      <c r="H253" s="27">
        <v>55</v>
      </c>
      <c r="I253" s="27">
        <v>2.5</v>
      </c>
      <c r="J253" s="22"/>
      <c r="K253" s="22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4"/>
      <c r="AC253" s="15" t="s">
        <v>118</v>
      </c>
      <c r="AD253" s="15">
        <v>-24</v>
      </c>
      <c r="AE253" s="16">
        <v>-11</v>
      </c>
      <c r="AF253" s="15">
        <v>230</v>
      </c>
      <c r="AG253" s="15">
        <v>-0.4</v>
      </c>
      <c r="AH253" s="10">
        <f t="shared" si="23"/>
        <v>0</v>
      </c>
      <c r="AI253" s="10">
        <f>AI252+$AH$250</f>
        <v>0</v>
      </c>
      <c r="AJ253" s="14"/>
      <c r="AK253" s="14"/>
      <c r="AL253" s="14"/>
      <c r="AM253" s="14"/>
      <c r="AN253" s="14"/>
      <c r="AO253" s="13"/>
      <c r="AP253" s="13"/>
      <c r="AQ253" s="13"/>
      <c r="AR253" s="13"/>
      <c r="AS253" s="13"/>
      <c r="AT253" s="13"/>
      <c r="AU253" s="13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</row>
    <row r="254" spans="1:59" ht="15.6" x14ac:dyDescent="0.25">
      <c r="A254" s="12"/>
      <c r="B254" s="13"/>
      <c r="C254" s="13"/>
      <c r="D254" s="13"/>
      <c r="E254" s="13"/>
      <c r="F254" s="22"/>
      <c r="G254" s="13"/>
      <c r="H254" s="27">
        <v>60</v>
      </c>
      <c r="I254" s="27">
        <v>3</v>
      </c>
      <c r="J254" s="22"/>
      <c r="K254" s="22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4"/>
      <c r="AC254" s="15" t="s">
        <v>363</v>
      </c>
      <c r="AD254" s="15">
        <v>-29</v>
      </c>
      <c r="AE254" s="16">
        <v>-15</v>
      </c>
      <c r="AF254" s="15">
        <v>241</v>
      </c>
      <c r="AG254" s="15">
        <v>-1.7</v>
      </c>
      <c r="AH254" s="10">
        <f t="shared" si="23"/>
        <v>0</v>
      </c>
      <c r="AI254" s="10">
        <f>AI253+$AH$250</f>
        <v>0</v>
      </c>
      <c r="AJ254" s="14"/>
      <c r="AK254" s="14"/>
      <c r="AL254" s="14"/>
      <c r="AM254" s="14"/>
      <c r="AN254" s="14"/>
      <c r="AO254" s="13"/>
      <c r="AP254" s="13"/>
      <c r="AQ254" s="13"/>
      <c r="AR254" s="13"/>
      <c r="AS254" s="13"/>
      <c r="AT254" s="13"/>
      <c r="AU254" s="13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</row>
    <row r="255" spans="1:59" ht="15.6" x14ac:dyDescent="0.25">
      <c r="A255" s="12"/>
      <c r="B255" s="13"/>
      <c r="C255" s="13"/>
      <c r="D255" s="13"/>
      <c r="E255" s="13"/>
      <c r="F255" s="22"/>
      <c r="G255" s="13"/>
      <c r="H255" s="27">
        <v>70</v>
      </c>
      <c r="I255" s="27">
        <v>3.75</v>
      </c>
      <c r="J255" s="22"/>
      <c r="K255" s="22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4"/>
      <c r="AC255" s="19" t="s">
        <v>76</v>
      </c>
      <c r="AD255" s="18"/>
      <c r="AE255" s="18"/>
      <c r="AF255" s="18"/>
      <c r="AG255" s="17"/>
      <c r="AH255" s="10">
        <f t="shared" si="23"/>
        <v>0</v>
      </c>
      <c r="AI255" s="10"/>
      <c r="AJ255" s="14"/>
      <c r="AK255" s="14"/>
      <c r="AL255" s="14"/>
      <c r="AM255" s="14"/>
      <c r="AN255" s="14"/>
      <c r="AO255" s="13"/>
      <c r="AP255" s="13"/>
      <c r="AQ255" s="13"/>
      <c r="AR255" s="13"/>
      <c r="AS255" s="13"/>
      <c r="AT255" s="13"/>
      <c r="AU255" s="13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</row>
    <row r="256" spans="1:59" ht="31.5" customHeight="1" x14ac:dyDescent="0.25">
      <c r="A256" s="12"/>
      <c r="B256" s="13"/>
      <c r="C256" s="13"/>
      <c r="D256" s="13"/>
      <c r="E256" s="13"/>
      <c r="F256" s="22"/>
      <c r="G256" s="13"/>
      <c r="H256" s="27">
        <v>80</v>
      </c>
      <c r="I256" s="27">
        <v>5</v>
      </c>
      <c r="J256" s="22"/>
      <c r="K256" s="22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4"/>
      <c r="AC256" s="15" t="s">
        <v>364</v>
      </c>
      <c r="AD256" s="15">
        <v>-25</v>
      </c>
      <c r="AE256" s="16">
        <v>-14</v>
      </c>
      <c r="AF256" s="15">
        <v>212</v>
      </c>
      <c r="AG256" s="15">
        <v>-2.2000000000000002</v>
      </c>
      <c r="AH256" s="10">
        <f t="shared" si="23"/>
        <v>0</v>
      </c>
      <c r="AI256" s="10">
        <f>AH255</f>
        <v>0</v>
      </c>
      <c r="AJ256" s="14"/>
      <c r="AK256" s="14"/>
      <c r="AL256" s="14"/>
      <c r="AM256" s="14"/>
      <c r="AN256" s="14"/>
      <c r="AO256" s="13"/>
      <c r="AP256" s="13"/>
      <c r="AQ256" s="13"/>
      <c r="AR256" s="13"/>
      <c r="AS256" s="13"/>
      <c r="AT256" s="13"/>
      <c r="AU256" s="13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</row>
    <row r="257" spans="1:59" ht="15.6" customHeight="1" x14ac:dyDescent="0.25">
      <c r="A257" s="12"/>
      <c r="B257" s="13"/>
      <c r="C257" s="13"/>
      <c r="D257" s="13"/>
      <c r="E257" s="13"/>
      <c r="F257" s="22"/>
      <c r="G257" s="13"/>
      <c r="H257" s="27">
        <v>110</v>
      </c>
      <c r="I257" s="27">
        <v>7.5</v>
      </c>
      <c r="J257" s="22"/>
      <c r="K257" s="22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4"/>
      <c r="AC257" s="19" t="s">
        <v>223</v>
      </c>
      <c r="AD257" s="18"/>
      <c r="AE257" s="18"/>
      <c r="AF257" s="18"/>
      <c r="AG257" s="17"/>
      <c r="AH257" s="10">
        <f t="shared" si="23"/>
        <v>0</v>
      </c>
      <c r="AI257" s="10"/>
      <c r="AJ257" s="14"/>
      <c r="AK257" s="14"/>
      <c r="AL257" s="14"/>
      <c r="AM257" s="14"/>
      <c r="AN257" s="14"/>
      <c r="AO257" s="13"/>
      <c r="AP257" s="13"/>
      <c r="AQ257" s="13"/>
      <c r="AR257" s="13"/>
      <c r="AS257" s="13"/>
      <c r="AT257" s="13"/>
      <c r="AU257" s="13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</row>
    <row r="258" spans="1:59" ht="15.6" x14ac:dyDescent="0.25">
      <c r="A258" s="12"/>
      <c r="B258" s="13"/>
      <c r="C258" s="13"/>
      <c r="D258" s="13"/>
      <c r="E258" s="13"/>
      <c r="F258" s="22"/>
      <c r="G258" s="13"/>
      <c r="H258" s="27">
        <v>140</v>
      </c>
      <c r="I258" s="27">
        <v>10</v>
      </c>
      <c r="J258" s="22"/>
      <c r="K258" s="22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4"/>
      <c r="AC258" s="15" t="s">
        <v>365</v>
      </c>
      <c r="AD258" s="15">
        <v>-35</v>
      </c>
      <c r="AE258" s="16">
        <v>-26</v>
      </c>
      <c r="AF258" s="15">
        <v>300</v>
      </c>
      <c r="AG258" s="15">
        <v>-7.8</v>
      </c>
      <c r="AH258" s="10">
        <f t="shared" si="23"/>
        <v>0</v>
      </c>
      <c r="AI258" s="10">
        <f>AH257</f>
        <v>0</v>
      </c>
      <c r="AJ258" s="14"/>
      <c r="AK258" s="14"/>
      <c r="AL258" s="14"/>
      <c r="AM258" s="14"/>
      <c r="AN258" s="14"/>
      <c r="AO258" s="13"/>
      <c r="AP258" s="13"/>
      <c r="AQ258" s="13"/>
      <c r="AR258" s="13"/>
      <c r="AS258" s="13"/>
      <c r="AT258" s="13"/>
      <c r="AU258" s="13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</row>
    <row r="259" spans="1:59" ht="15.6" x14ac:dyDescent="0.25">
      <c r="A259" s="12"/>
      <c r="B259" s="13"/>
      <c r="C259" s="13"/>
      <c r="D259" s="13"/>
      <c r="E259" s="13"/>
      <c r="F259" s="22"/>
      <c r="G259" s="13"/>
      <c r="H259" s="27">
        <v>150</v>
      </c>
      <c r="I259" s="27">
        <v>12.5</v>
      </c>
      <c r="J259" s="22"/>
      <c r="K259" s="22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4"/>
      <c r="AC259" s="15" t="s">
        <v>366</v>
      </c>
      <c r="AD259" s="15">
        <v>-28</v>
      </c>
      <c r="AE259" s="16">
        <v>-21</v>
      </c>
      <c r="AF259" s="15">
        <v>302</v>
      </c>
      <c r="AG259" s="15">
        <v>-6.1</v>
      </c>
      <c r="AH259" s="10">
        <f t="shared" si="23"/>
        <v>0</v>
      </c>
      <c r="AI259" s="10">
        <f t="shared" ref="AI259:AI265" si="26">AI258+$AH$257</f>
        <v>0</v>
      </c>
      <c r="AJ259" s="14"/>
      <c r="AK259" s="14"/>
      <c r="AL259" s="14"/>
      <c r="AM259" s="14"/>
      <c r="AN259" s="14"/>
      <c r="AO259" s="13"/>
      <c r="AP259" s="13"/>
      <c r="AQ259" s="13"/>
      <c r="AR259" s="13"/>
      <c r="AS259" s="13"/>
      <c r="AT259" s="13"/>
      <c r="AU259" s="13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</row>
    <row r="260" spans="1:59" ht="15.6" x14ac:dyDescent="0.25">
      <c r="A260" s="12"/>
      <c r="B260" s="13"/>
      <c r="C260" s="13"/>
      <c r="D260" s="13"/>
      <c r="E260" s="13"/>
      <c r="F260" s="22"/>
      <c r="G260" s="13"/>
      <c r="H260" s="27">
        <v>160</v>
      </c>
      <c r="I260" s="27">
        <v>15</v>
      </c>
      <c r="J260" s="22"/>
      <c r="K260" s="22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4"/>
      <c r="AC260" s="15" t="s">
        <v>367</v>
      </c>
      <c r="AD260" s="15">
        <v>-48</v>
      </c>
      <c r="AE260" s="16">
        <v>-42</v>
      </c>
      <c r="AF260" s="15">
        <v>297</v>
      </c>
      <c r="AG260" s="15">
        <v>-16.399999999999999</v>
      </c>
      <c r="AH260" s="10">
        <f t="shared" si="23"/>
        <v>0</v>
      </c>
      <c r="AI260" s="10">
        <f t="shared" si="26"/>
        <v>0</v>
      </c>
      <c r="AJ260" s="14"/>
      <c r="AK260" s="14"/>
      <c r="AL260" s="14"/>
      <c r="AM260" s="14"/>
      <c r="AN260" s="14"/>
      <c r="AO260" s="13"/>
      <c r="AP260" s="13"/>
      <c r="AQ260" s="13"/>
      <c r="AR260" s="13"/>
      <c r="AS260" s="13"/>
      <c r="AT260" s="13"/>
      <c r="AU260" s="13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</row>
    <row r="261" spans="1:59" ht="15.6" x14ac:dyDescent="0.25">
      <c r="A261" s="12"/>
      <c r="B261" s="13"/>
      <c r="C261" s="13"/>
      <c r="D261" s="13"/>
      <c r="E261" s="13"/>
      <c r="F261" s="22"/>
      <c r="G261" s="13"/>
      <c r="H261" s="27">
        <v>170</v>
      </c>
      <c r="I261" s="27">
        <v>17.5</v>
      </c>
      <c r="J261" s="22"/>
      <c r="K261" s="22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4"/>
      <c r="AC261" s="15" t="s">
        <v>368</v>
      </c>
      <c r="AD261" s="15">
        <v>-35</v>
      </c>
      <c r="AE261" s="16">
        <v>-29</v>
      </c>
      <c r="AF261" s="15">
        <v>290</v>
      </c>
      <c r="AG261" s="15">
        <v>-9.8000000000000007</v>
      </c>
      <c r="AH261" s="10">
        <f t="shared" si="23"/>
        <v>0</v>
      </c>
      <c r="AI261" s="10">
        <f t="shared" si="26"/>
        <v>0</v>
      </c>
      <c r="AJ261" s="14"/>
      <c r="AK261" s="14"/>
      <c r="AL261" s="14"/>
      <c r="AM261" s="14"/>
      <c r="AN261" s="14"/>
      <c r="AO261" s="13"/>
      <c r="AP261" s="13"/>
      <c r="AQ261" s="13"/>
      <c r="AR261" s="13"/>
      <c r="AS261" s="13"/>
      <c r="AT261" s="13"/>
      <c r="AU261" s="13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</row>
    <row r="262" spans="1:59" ht="15.6" x14ac:dyDescent="0.25">
      <c r="A262" s="12"/>
      <c r="B262" s="13"/>
      <c r="C262" s="13"/>
      <c r="D262" s="13"/>
      <c r="E262" s="13"/>
      <c r="F262" s="22"/>
      <c r="G262" s="13"/>
      <c r="H262" s="27">
        <v>180</v>
      </c>
      <c r="I262" s="27">
        <v>20</v>
      </c>
      <c r="J262" s="22"/>
      <c r="K262" s="22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4"/>
      <c r="AC262" s="15" t="s">
        <v>369</v>
      </c>
      <c r="AD262" s="15">
        <v>-50</v>
      </c>
      <c r="AE262" s="16">
        <v>-42</v>
      </c>
      <c r="AF262" s="15">
        <v>278</v>
      </c>
      <c r="AG262" s="15">
        <v>-18.399999999999999</v>
      </c>
      <c r="AH262" s="10">
        <f t="shared" ref="AH262:AH325" si="27">IF(AC262=$AK$5,1,0)</f>
        <v>0</v>
      </c>
      <c r="AI262" s="10">
        <f t="shared" si="26"/>
        <v>0</v>
      </c>
      <c r="AJ262" s="14"/>
      <c r="AK262" s="14"/>
      <c r="AL262" s="14"/>
      <c r="AM262" s="14"/>
      <c r="AN262" s="14"/>
      <c r="AO262" s="13"/>
      <c r="AP262" s="13"/>
      <c r="AQ262" s="13"/>
      <c r="AR262" s="13"/>
      <c r="AS262" s="13"/>
      <c r="AT262" s="13"/>
      <c r="AU262" s="13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</row>
    <row r="263" spans="1:59" ht="15.6" x14ac:dyDescent="0.25">
      <c r="A263" s="12"/>
      <c r="B263" s="13"/>
      <c r="C263" s="13"/>
      <c r="D263" s="13"/>
      <c r="E263" s="13"/>
      <c r="F263" s="22"/>
      <c r="G263" s="13"/>
      <c r="H263" s="27">
        <v>190</v>
      </c>
      <c r="I263" s="27">
        <v>22.5</v>
      </c>
      <c r="J263" s="22"/>
      <c r="K263" s="22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4"/>
      <c r="AC263" s="15" t="s">
        <v>370</v>
      </c>
      <c r="AD263" s="15">
        <v>-54</v>
      </c>
      <c r="AE263" s="16">
        <v>-45</v>
      </c>
      <c r="AF263" s="15">
        <v>292</v>
      </c>
      <c r="AG263" s="15">
        <v>-18.7</v>
      </c>
      <c r="AH263" s="10">
        <f t="shared" si="27"/>
        <v>0</v>
      </c>
      <c r="AI263" s="10">
        <f t="shared" si="26"/>
        <v>0</v>
      </c>
      <c r="AJ263" s="14"/>
      <c r="AK263" s="14"/>
      <c r="AL263" s="14"/>
      <c r="AM263" s="14"/>
      <c r="AN263" s="14"/>
      <c r="AO263" s="13"/>
      <c r="AP263" s="13"/>
      <c r="AQ263" s="13"/>
      <c r="AR263" s="13"/>
      <c r="AS263" s="13"/>
      <c r="AT263" s="13"/>
      <c r="AU263" s="13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</row>
    <row r="264" spans="1:59" ht="38.25" customHeight="1" x14ac:dyDescent="0.25">
      <c r="A264" s="12"/>
      <c r="B264" s="13"/>
      <c r="C264" s="13"/>
      <c r="D264" s="13"/>
      <c r="E264" s="13"/>
      <c r="F264" s="22"/>
      <c r="G264" s="13"/>
      <c r="H264" s="27">
        <v>200</v>
      </c>
      <c r="I264" s="27">
        <v>25</v>
      </c>
      <c r="J264" s="22"/>
      <c r="K264" s="22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4"/>
      <c r="AC264" s="15" t="s">
        <v>155</v>
      </c>
      <c r="AD264" s="15">
        <v>-31</v>
      </c>
      <c r="AE264" s="16">
        <v>-17</v>
      </c>
      <c r="AF264" s="15">
        <v>231</v>
      </c>
      <c r="AG264" s="15">
        <v>-3.8</v>
      </c>
      <c r="AH264" s="10">
        <f t="shared" si="27"/>
        <v>0</v>
      </c>
      <c r="AI264" s="10">
        <f t="shared" si="26"/>
        <v>0</v>
      </c>
      <c r="AJ264" s="14"/>
      <c r="AK264" s="14"/>
      <c r="AL264" s="14"/>
      <c r="AM264" s="14"/>
      <c r="AN264" s="14"/>
      <c r="AO264" s="13"/>
      <c r="AP264" s="13"/>
      <c r="AQ264" s="13"/>
      <c r="AR264" s="13"/>
      <c r="AS264" s="13"/>
      <c r="AT264" s="13"/>
      <c r="AU264" s="13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</row>
    <row r="265" spans="1:59" ht="31.5" customHeight="1" x14ac:dyDescent="0.25">
      <c r="A265" s="12"/>
      <c r="B265" s="13"/>
      <c r="C265" s="13"/>
      <c r="D265" s="13"/>
      <c r="E265" s="13"/>
      <c r="F265" s="22"/>
      <c r="G265" s="77" t="s">
        <v>633</v>
      </c>
      <c r="H265" s="77"/>
      <c r="I265" s="77"/>
      <c r="J265" s="22"/>
      <c r="K265" s="22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4"/>
      <c r="AC265" s="15" t="s">
        <v>371</v>
      </c>
      <c r="AD265" s="15"/>
      <c r="AE265" s="16"/>
      <c r="AF265" s="15"/>
      <c r="AG265" s="15"/>
      <c r="AH265" s="10">
        <f t="shared" si="27"/>
        <v>0</v>
      </c>
      <c r="AI265" s="10">
        <f t="shared" si="26"/>
        <v>0</v>
      </c>
      <c r="AJ265" s="14"/>
      <c r="AK265" s="14"/>
      <c r="AL265" s="14"/>
      <c r="AM265" s="14"/>
      <c r="AN265" s="14"/>
      <c r="AO265" s="13"/>
      <c r="AP265" s="13"/>
      <c r="AQ265" s="13"/>
      <c r="AR265" s="13"/>
      <c r="AS265" s="13"/>
      <c r="AT265" s="13"/>
      <c r="AU265" s="13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</row>
    <row r="266" spans="1:59" ht="15.6" customHeight="1" x14ac:dyDescent="0.25">
      <c r="A266" s="12"/>
      <c r="B266" s="13"/>
      <c r="C266" s="13"/>
      <c r="D266" s="13"/>
      <c r="E266" s="13"/>
      <c r="F266" s="22"/>
      <c r="G266" s="10"/>
      <c r="H266" s="10"/>
      <c r="I266" s="10" t="s">
        <v>632</v>
      </c>
      <c r="J266" s="22"/>
      <c r="K266" s="22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4"/>
      <c r="AC266" s="19" t="s">
        <v>157</v>
      </c>
      <c r="AD266" s="18"/>
      <c r="AE266" s="18"/>
      <c r="AF266" s="18"/>
      <c r="AG266" s="17"/>
      <c r="AH266" s="10">
        <f t="shared" si="27"/>
        <v>0</v>
      </c>
      <c r="AI266" s="10"/>
      <c r="AJ266" s="14"/>
      <c r="AK266" s="14"/>
      <c r="AL266" s="14"/>
      <c r="AM266" s="14"/>
      <c r="AN266" s="14"/>
      <c r="AO266" s="13"/>
      <c r="AP266" s="13"/>
      <c r="AQ266" s="13"/>
      <c r="AR266" s="13"/>
      <c r="AS266" s="13"/>
      <c r="AT266" s="13"/>
      <c r="AU266" s="13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</row>
    <row r="267" spans="1:59" ht="15.6" x14ac:dyDescent="0.25">
      <c r="A267" s="12"/>
      <c r="B267" s="13"/>
      <c r="C267" s="13"/>
      <c r="D267" s="13"/>
      <c r="E267" s="13"/>
      <c r="F267" s="22"/>
      <c r="G267" s="10"/>
      <c r="H267" s="10"/>
      <c r="I267" s="8">
        <v>30</v>
      </c>
      <c r="J267" s="22"/>
      <c r="K267" s="22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4"/>
      <c r="AC267" s="15" t="s">
        <v>372</v>
      </c>
      <c r="AD267" s="15">
        <v>-28</v>
      </c>
      <c r="AE267" s="16">
        <v>-15</v>
      </c>
      <c r="AF267" s="15">
        <v>220</v>
      </c>
      <c r="AG267" s="15">
        <v>-3.3</v>
      </c>
      <c r="AH267" s="10">
        <f t="shared" si="27"/>
        <v>0</v>
      </c>
      <c r="AI267" s="10">
        <f>AH266</f>
        <v>0</v>
      </c>
      <c r="AJ267" s="14"/>
      <c r="AK267" s="14"/>
      <c r="AL267" s="14"/>
      <c r="AM267" s="14"/>
      <c r="AN267" s="14"/>
      <c r="AO267" s="13"/>
      <c r="AP267" s="13"/>
      <c r="AQ267" s="13"/>
      <c r="AR267" s="13"/>
      <c r="AS267" s="13"/>
      <c r="AT267" s="13"/>
      <c r="AU267" s="13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</row>
    <row r="268" spans="1:59" ht="26.25" customHeight="1" x14ac:dyDescent="0.25">
      <c r="A268" s="12"/>
      <c r="B268" s="13"/>
      <c r="C268" s="13"/>
      <c r="D268" s="13"/>
      <c r="E268" s="13"/>
      <c r="F268" s="22"/>
      <c r="G268" s="77" t="s">
        <v>631</v>
      </c>
      <c r="H268" s="77"/>
      <c r="I268" s="77"/>
      <c r="J268" s="22"/>
      <c r="K268" s="22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4"/>
      <c r="AC268" s="19" t="s">
        <v>78</v>
      </c>
      <c r="AD268" s="18"/>
      <c r="AE268" s="18"/>
      <c r="AF268" s="18"/>
      <c r="AG268" s="17"/>
      <c r="AH268" s="10">
        <f t="shared" si="27"/>
        <v>0</v>
      </c>
      <c r="AI268" s="10"/>
      <c r="AJ268" s="14"/>
      <c r="AK268" s="14"/>
      <c r="AL268" s="14"/>
      <c r="AM268" s="14"/>
      <c r="AN268" s="14"/>
      <c r="AO268" s="13"/>
      <c r="AP268" s="13"/>
      <c r="AQ268" s="13"/>
      <c r="AR268" s="13"/>
      <c r="AS268" s="13"/>
      <c r="AT268" s="13"/>
      <c r="AU268" s="13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</row>
    <row r="269" spans="1:59" ht="15.6" x14ac:dyDescent="0.25">
      <c r="A269" s="12"/>
      <c r="B269" s="13"/>
      <c r="C269" s="13"/>
      <c r="D269" s="13"/>
      <c r="E269" s="13"/>
      <c r="F269" s="22"/>
      <c r="G269" s="10" t="s">
        <v>19</v>
      </c>
      <c r="H269" s="10" t="s">
        <v>628</v>
      </c>
      <c r="I269" s="10" t="s">
        <v>630</v>
      </c>
      <c r="J269" s="22"/>
      <c r="K269" s="22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4"/>
      <c r="AC269" s="15" t="s">
        <v>373</v>
      </c>
      <c r="AD269" s="15">
        <v>-26</v>
      </c>
      <c r="AE269" s="16">
        <v>-14</v>
      </c>
      <c r="AF269" s="15">
        <v>228</v>
      </c>
      <c r="AG269" s="15">
        <v>-1.8</v>
      </c>
      <c r="AH269" s="10">
        <f t="shared" si="27"/>
        <v>0</v>
      </c>
      <c r="AI269" s="10">
        <f>AH268</f>
        <v>0</v>
      </c>
      <c r="AJ269" s="14"/>
      <c r="AK269" s="14"/>
      <c r="AL269" s="14"/>
      <c r="AM269" s="14"/>
      <c r="AN269" s="14"/>
      <c r="AO269" s="13"/>
      <c r="AP269" s="13"/>
      <c r="AQ269" s="13"/>
      <c r="AR269" s="13"/>
      <c r="AS269" s="13"/>
      <c r="AT269" s="13"/>
      <c r="AU269" s="13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</row>
    <row r="270" spans="1:59" ht="15.6" x14ac:dyDescent="0.25">
      <c r="A270" s="12"/>
      <c r="B270" s="13"/>
      <c r="C270" s="13"/>
      <c r="D270" s="13"/>
      <c r="E270" s="13"/>
      <c r="F270" s="22"/>
      <c r="G270" s="10">
        <v>0.4</v>
      </c>
      <c r="H270" s="10">
        <v>0.2</v>
      </c>
      <c r="I270" s="10">
        <v>5</v>
      </c>
      <c r="J270" s="22"/>
      <c r="K270" s="22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4"/>
      <c r="AC270" s="15" t="s">
        <v>374</v>
      </c>
      <c r="AD270" s="15">
        <v>-26</v>
      </c>
      <c r="AE270" s="16">
        <v>-14</v>
      </c>
      <c r="AF270" s="15">
        <v>223</v>
      </c>
      <c r="AG270" s="15">
        <v>-2.1</v>
      </c>
      <c r="AH270" s="10">
        <f t="shared" si="27"/>
        <v>0</v>
      </c>
      <c r="AI270" s="10">
        <f t="shared" ref="AI270:AI276" si="28">AI269+$AH$268</f>
        <v>0</v>
      </c>
      <c r="AJ270" s="14"/>
      <c r="AK270" s="14"/>
      <c r="AL270" s="14"/>
      <c r="AM270" s="14"/>
      <c r="AN270" s="14"/>
      <c r="AO270" s="13"/>
      <c r="AP270" s="13"/>
      <c r="AQ270" s="13"/>
      <c r="AR270" s="13"/>
      <c r="AS270" s="13"/>
      <c r="AT270" s="13"/>
      <c r="AU270" s="13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</row>
    <row r="271" spans="1:59" ht="15.6" x14ac:dyDescent="0.25">
      <c r="A271" s="12"/>
      <c r="B271" s="13"/>
      <c r="C271" s="13"/>
      <c r="D271" s="13"/>
      <c r="E271" s="13"/>
      <c r="F271" s="22"/>
      <c r="G271" s="10">
        <v>0.85</v>
      </c>
      <c r="H271" s="10">
        <v>1</v>
      </c>
      <c r="I271" s="10">
        <v>20</v>
      </c>
      <c r="J271" s="22"/>
      <c r="K271" s="22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4"/>
      <c r="AC271" s="15" t="s">
        <v>375</v>
      </c>
      <c r="AD271" s="15">
        <v>-26</v>
      </c>
      <c r="AE271" s="16">
        <v>-13</v>
      </c>
      <c r="AF271" s="15">
        <v>228</v>
      </c>
      <c r="AG271" s="15">
        <v>-1.6</v>
      </c>
      <c r="AH271" s="10">
        <f t="shared" si="27"/>
        <v>0</v>
      </c>
      <c r="AI271" s="10">
        <f t="shared" si="28"/>
        <v>0</v>
      </c>
      <c r="AJ271" s="14"/>
      <c r="AK271" s="14"/>
      <c r="AL271" s="14"/>
      <c r="AM271" s="14"/>
      <c r="AN271" s="14"/>
      <c r="AO271" s="13"/>
      <c r="AP271" s="13"/>
      <c r="AQ271" s="13"/>
      <c r="AR271" s="13"/>
      <c r="AS271" s="13"/>
      <c r="AT271" s="13"/>
      <c r="AU271" s="13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</row>
    <row r="272" spans="1:59" ht="15.6" x14ac:dyDescent="0.25">
      <c r="A272" s="12"/>
      <c r="B272" s="13"/>
      <c r="C272" s="13"/>
      <c r="D272" s="13"/>
      <c r="E272" s="13"/>
      <c r="F272" s="22"/>
      <c r="G272" s="10">
        <v>1</v>
      </c>
      <c r="H272" s="10">
        <v>2.33</v>
      </c>
      <c r="I272" s="10">
        <v>35</v>
      </c>
      <c r="J272" s="22"/>
      <c r="K272" s="22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4"/>
      <c r="AC272" s="15" t="s">
        <v>94</v>
      </c>
      <c r="AD272" s="15">
        <v>-26</v>
      </c>
      <c r="AE272" s="16">
        <v>-13</v>
      </c>
      <c r="AF272" s="15">
        <v>222</v>
      </c>
      <c r="AG272" s="15">
        <v>-1.3</v>
      </c>
      <c r="AH272" s="10">
        <f t="shared" si="27"/>
        <v>0</v>
      </c>
      <c r="AI272" s="10">
        <f t="shared" si="28"/>
        <v>0</v>
      </c>
      <c r="AJ272" s="14"/>
      <c r="AK272" s="14"/>
      <c r="AL272" s="14"/>
      <c r="AM272" s="14"/>
      <c r="AN272" s="14"/>
      <c r="AO272" s="13"/>
      <c r="AP272" s="13"/>
      <c r="AQ272" s="13"/>
      <c r="AR272" s="13"/>
      <c r="AS272" s="13"/>
      <c r="AT272" s="13"/>
      <c r="AU272" s="13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</row>
    <row r="273" spans="1:59" ht="15.6" x14ac:dyDescent="0.25">
      <c r="A273" s="12"/>
      <c r="B273" s="13"/>
      <c r="C273" s="13"/>
      <c r="D273" s="13"/>
      <c r="E273" s="13"/>
      <c r="F273" s="22"/>
      <c r="G273" s="10">
        <v>2</v>
      </c>
      <c r="H273" s="10">
        <v>4</v>
      </c>
      <c r="I273" s="10">
        <v>42.5</v>
      </c>
      <c r="J273" s="22"/>
      <c r="K273" s="22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4"/>
      <c r="AC273" s="15" t="s">
        <v>376</v>
      </c>
      <c r="AD273" s="15">
        <v>-26</v>
      </c>
      <c r="AE273" s="16">
        <v>-13</v>
      </c>
      <c r="AF273" s="15">
        <v>228</v>
      </c>
      <c r="AG273" s="15">
        <v>-1.7</v>
      </c>
      <c r="AH273" s="10">
        <f t="shared" si="27"/>
        <v>0</v>
      </c>
      <c r="AI273" s="10">
        <f t="shared" si="28"/>
        <v>0</v>
      </c>
      <c r="AJ273" s="14"/>
      <c r="AK273" s="14"/>
      <c r="AL273" s="14"/>
      <c r="AM273" s="14"/>
      <c r="AN273" s="14"/>
      <c r="AO273" s="13"/>
      <c r="AP273" s="13"/>
      <c r="AQ273" s="13"/>
      <c r="AR273" s="13"/>
      <c r="AS273" s="13"/>
      <c r="AT273" s="13"/>
      <c r="AU273" s="13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</row>
    <row r="274" spans="1:59" ht="15.6" x14ac:dyDescent="0.25">
      <c r="A274" s="12"/>
      <c r="B274" s="13"/>
      <c r="C274" s="13"/>
      <c r="D274" s="13"/>
      <c r="E274" s="13"/>
      <c r="F274" s="22"/>
      <c r="G274" s="10">
        <v>4</v>
      </c>
      <c r="H274" s="10">
        <v>4.6500000000000004</v>
      </c>
      <c r="I274" s="10">
        <v>50</v>
      </c>
      <c r="J274" s="22"/>
      <c r="K274" s="22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4"/>
      <c r="AC274" s="15" t="s">
        <v>377</v>
      </c>
      <c r="AD274" s="15">
        <v>-26</v>
      </c>
      <c r="AE274" s="16">
        <v>-14</v>
      </c>
      <c r="AF274" s="15">
        <v>226</v>
      </c>
      <c r="AG274" s="15">
        <v>-1.8</v>
      </c>
      <c r="AH274" s="10">
        <f t="shared" si="27"/>
        <v>0</v>
      </c>
      <c r="AI274" s="10">
        <f t="shared" si="28"/>
        <v>0</v>
      </c>
      <c r="AJ274" s="14"/>
      <c r="AK274" s="14"/>
      <c r="AL274" s="14"/>
      <c r="AM274" s="14"/>
      <c r="AN274" s="14"/>
      <c r="AO274" s="13"/>
      <c r="AP274" s="13"/>
      <c r="AQ274" s="13"/>
      <c r="AR274" s="13"/>
      <c r="AS274" s="13"/>
      <c r="AT274" s="13"/>
      <c r="AU274" s="13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</row>
    <row r="275" spans="1:59" ht="15.6" x14ac:dyDescent="0.25">
      <c r="A275" s="12"/>
      <c r="B275" s="13"/>
      <c r="C275" s="13"/>
      <c r="D275" s="13"/>
      <c r="E275" s="13"/>
      <c r="F275" s="22"/>
      <c r="G275" s="10">
        <v>6</v>
      </c>
      <c r="H275" s="10">
        <v>6.97</v>
      </c>
      <c r="I275" s="10">
        <v>57.5</v>
      </c>
      <c r="J275" s="22"/>
      <c r="K275" s="22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4"/>
      <c r="AC275" s="15" t="s">
        <v>378</v>
      </c>
      <c r="AD275" s="15">
        <v>-26</v>
      </c>
      <c r="AE275" s="16">
        <v>-14</v>
      </c>
      <c r="AF275" s="15">
        <v>229</v>
      </c>
      <c r="AG275" s="15">
        <v>-1.7</v>
      </c>
      <c r="AH275" s="10">
        <f t="shared" si="27"/>
        <v>0</v>
      </c>
      <c r="AI275" s="10">
        <f t="shared" si="28"/>
        <v>0</v>
      </c>
      <c r="AJ275" s="14"/>
      <c r="AK275" s="14"/>
      <c r="AL275" s="14"/>
      <c r="AM275" s="14"/>
      <c r="AN275" s="14"/>
      <c r="AO275" s="13"/>
      <c r="AP275" s="13"/>
      <c r="AQ275" s="13"/>
      <c r="AR275" s="13"/>
      <c r="AS275" s="13"/>
      <c r="AT275" s="13"/>
      <c r="AU275" s="13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</row>
    <row r="276" spans="1:59" ht="31.5" customHeight="1" x14ac:dyDescent="0.25">
      <c r="A276" s="12"/>
      <c r="B276" s="13"/>
      <c r="C276" s="13"/>
      <c r="D276" s="13"/>
      <c r="E276" s="13"/>
      <c r="F276" s="22"/>
      <c r="G276" s="10">
        <v>8</v>
      </c>
      <c r="H276" s="10">
        <v>9.3000000000000007</v>
      </c>
      <c r="I276" s="10">
        <v>65</v>
      </c>
      <c r="J276" s="22"/>
      <c r="K276" s="22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4"/>
      <c r="AC276" s="15" t="s">
        <v>379</v>
      </c>
      <c r="AD276" s="15">
        <v>-27</v>
      </c>
      <c r="AE276" s="16">
        <v>-15</v>
      </c>
      <c r="AF276" s="15">
        <v>227</v>
      </c>
      <c r="AG276" s="15">
        <v>-2.2000000000000002</v>
      </c>
      <c r="AH276" s="10">
        <f t="shared" si="27"/>
        <v>0</v>
      </c>
      <c r="AI276" s="10">
        <f t="shared" si="28"/>
        <v>0</v>
      </c>
      <c r="AJ276" s="14"/>
      <c r="AK276" s="14"/>
      <c r="AL276" s="14"/>
      <c r="AM276" s="14"/>
      <c r="AN276" s="14"/>
      <c r="AO276" s="13"/>
      <c r="AP276" s="13"/>
      <c r="AQ276" s="13"/>
      <c r="AR276" s="13"/>
      <c r="AS276" s="13"/>
      <c r="AT276" s="13"/>
      <c r="AU276" s="13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</row>
    <row r="277" spans="1:59" ht="15.6" x14ac:dyDescent="0.25">
      <c r="A277" s="12"/>
      <c r="B277" s="13"/>
      <c r="C277" s="13"/>
      <c r="D277" s="13"/>
      <c r="E277" s="13"/>
      <c r="F277" s="22"/>
      <c r="G277" s="10">
        <v>10</v>
      </c>
      <c r="H277" s="10">
        <v>11.63</v>
      </c>
      <c r="I277" s="10">
        <v>72.5</v>
      </c>
      <c r="J277" s="22"/>
      <c r="K277" s="22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4"/>
      <c r="AC277" s="19" t="s">
        <v>110</v>
      </c>
      <c r="AD277" s="18"/>
      <c r="AE277" s="18"/>
      <c r="AF277" s="18"/>
      <c r="AG277" s="17"/>
      <c r="AH277" s="10">
        <f t="shared" si="27"/>
        <v>0</v>
      </c>
      <c r="AI277" s="10"/>
      <c r="AJ277" s="14"/>
      <c r="AK277" s="14"/>
      <c r="AL277" s="14"/>
      <c r="AM277" s="14"/>
      <c r="AN277" s="14"/>
      <c r="AO277" s="13"/>
      <c r="AP277" s="13"/>
      <c r="AQ277" s="13"/>
      <c r="AR277" s="13"/>
      <c r="AS277" s="13"/>
      <c r="AT277" s="13"/>
      <c r="AU277" s="13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</row>
    <row r="278" spans="1:59" ht="15.6" x14ac:dyDescent="0.25">
      <c r="A278" s="12"/>
      <c r="B278" s="13"/>
      <c r="C278" s="13"/>
      <c r="D278" s="13"/>
      <c r="E278" s="13"/>
      <c r="F278" s="22"/>
      <c r="G278" s="10">
        <v>20</v>
      </c>
      <c r="H278" s="10">
        <v>23.26</v>
      </c>
      <c r="I278" s="10">
        <v>80</v>
      </c>
      <c r="J278" s="22"/>
      <c r="K278" s="22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4"/>
      <c r="AC278" s="15" t="s">
        <v>380</v>
      </c>
      <c r="AD278" s="15">
        <v>-16</v>
      </c>
      <c r="AE278" s="16">
        <v>-9</v>
      </c>
      <c r="AF278" s="15">
        <v>319</v>
      </c>
      <c r="AG278" s="15">
        <v>0.4</v>
      </c>
      <c r="AH278" s="10">
        <f t="shared" si="27"/>
        <v>0</v>
      </c>
      <c r="AI278" s="10">
        <f>AH277</f>
        <v>0</v>
      </c>
      <c r="AJ278" s="14"/>
      <c r="AK278" s="14"/>
      <c r="AL278" s="14"/>
      <c r="AM278" s="14"/>
      <c r="AN278" s="14"/>
      <c r="AO278" s="13"/>
      <c r="AP278" s="13"/>
      <c r="AQ278" s="13"/>
      <c r="AR278" s="13"/>
      <c r="AS278" s="13"/>
      <c r="AT278" s="13"/>
      <c r="AU278" s="13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</row>
    <row r="279" spans="1:59" ht="15.6" x14ac:dyDescent="0.25">
      <c r="A279" s="12"/>
      <c r="B279" s="13"/>
      <c r="C279" s="13"/>
      <c r="D279" s="13"/>
      <c r="E279" s="13"/>
      <c r="F279" s="22"/>
      <c r="G279" s="10">
        <v>30</v>
      </c>
      <c r="H279" s="10">
        <v>34.9</v>
      </c>
      <c r="I279" s="10">
        <v>95</v>
      </c>
      <c r="J279" s="22"/>
      <c r="K279" s="22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4"/>
      <c r="AC279" s="15" t="s">
        <v>381</v>
      </c>
      <c r="AD279" s="15">
        <v>-30</v>
      </c>
      <c r="AE279" s="16">
        <v>-19</v>
      </c>
      <c r="AF279" s="15">
        <v>285</v>
      </c>
      <c r="AG279" s="15">
        <v>-3.5</v>
      </c>
      <c r="AH279" s="10">
        <f t="shared" si="27"/>
        <v>0</v>
      </c>
      <c r="AI279" s="10">
        <f t="shared" ref="AI279:AI289" si="29">AI278+$AH$277</f>
        <v>0</v>
      </c>
      <c r="AJ279" s="14"/>
      <c r="AK279" s="14"/>
      <c r="AL279" s="14"/>
      <c r="AM279" s="14"/>
      <c r="AN279" s="14"/>
      <c r="AO279" s="13"/>
      <c r="AP279" s="13"/>
      <c r="AQ279" s="13"/>
      <c r="AR279" s="13"/>
      <c r="AS279" s="13"/>
      <c r="AT279" s="13"/>
      <c r="AU279" s="13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</row>
    <row r="280" spans="1:59" ht="15.6" x14ac:dyDescent="0.25">
      <c r="A280" s="12"/>
      <c r="B280" s="13"/>
      <c r="C280" s="13"/>
      <c r="D280" s="13"/>
      <c r="E280" s="13"/>
      <c r="F280" s="22"/>
      <c r="G280" s="10">
        <v>40</v>
      </c>
      <c r="H280" s="10">
        <v>46.5</v>
      </c>
      <c r="I280" s="10">
        <v>100</v>
      </c>
      <c r="J280" s="22"/>
      <c r="K280" s="22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4"/>
      <c r="AC280" s="15" t="s">
        <v>382</v>
      </c>
      <c r="AD280" s="15">
        <v>-32</v>
      </c>
      <c r="AE280" s="16">
        <v>-19</v>
      </c>
      <c r="AF280" s="15">
        <v>293</v>
      </c>
      <c r="AG280" s="15">
        <v>-3.6</v>
      </c>
      <c r="AH280" s="10">
        <f t="shared" si="27"/>
        <v>0</v>
      </c>
      <c r="AI280" s="10">
        <f t="shared" si="29"/>
        <v>0</v>
      </c>
      <c r="AJ280" s="14"/>
      <c r="AK280" s="14"/>
      <c r="AL280" s="14"/>
      <c r="AM280" s="14"/>
      <c r="AN280" s="14"/>
      <c r="AO280" s="13"/>
      <c r="AP280" s="13"/>
      <c r="AQ280" s="13"/>
      <c r="AR280" s="13"/>
      <c r="AS280" s="13"/>
      <c r="AT280" s="13"/>
      <c r="AU280" s="13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</row>
    <row r="281" spans="1:59" ht="37.5" customHeight="1" x14ac:dyDescent="0.25">
      <c r="A281" s="12"/>
      <c r="B281" s="13"/>
      <c r="C281" s="13"/>
      <c r="D281" s="13"/>
      <c r="E281" s="13"/>
      <c r="F281" s="22"/>
      <c r="G281" s="10">
        <v>50</v>
      </c>
      <c r="H281" s="10">
        <v>58.15</v>
      </c>
      <c r="I281" s="10">
        <v>120</v>
      </c>
      <c r="J281" s="22"/>
      <c r="K281" s="22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4"/>
      <c r="AC281" s="15" t="s">
        <v>383</v>
      </c>
      <c r="AD281" s="15">
        <v>-34</v>
      </c>
      <c r="AE281" s="16">
        <v>-20</v>
      </c>
      <c r="AF281" s="15">
        <v>300</v>
      </c>
      <c r="AG281" s="15">
        <v>-4.0999999999999996</v>
      </c>
      <c r="AH281" s="10">
        <f t="shared" si="27"/>
        <v>0</v>
      </c>
      <c r="AI281" s="10">
        <f t="shared" si="29"/>
        <v>0</v>
      </c>
      <c r="AJ281" s="14"/>
      <c r="AK281" s="14"/>
      <c r="AL281" s="14"/>
      <c r="AM281" s="14"/>
      <c r="AN281" s="14"/>
      <c r="AO281" s="13"/>
      <c r="AP281" s="13"/>
      <c r="AQ281" s="13"/>
      <c r="AR281" s="13"/>
      <c r="AS281" s="13"/>
      <c r="AT281" s="13"/>
      <c r="AU281" s="13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</row>
    <row r="282" spans="1:59" ht="33" customHeight="1" x14ac:dyDescent="0.25">
      <c r="A282" s="12"/>
      <c r="B282" s="13"/>
      <c r="C282" s="13"/>
      <c r="D282" s="13"/>
      <c r="E282" s="13"/>
      <c r="F282" s="22"/>
      <c r="G282" s="77" t="s">
        <v>629</v>
      </c>
      <c r="H282" s="77"/>
      <c r="I282" s="77"/>
      <c r="J282" s="22"/>
      <c r="K282" s="22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4"/>
      <c r="AC282" s="15" t="s">
        <v>384</v>
      </c>
      <c r="AD282" s="15">
        <v>-34</v>
      </c>
      <c r="AE282" s="16">
        <v>-18</v>
      </c>
      <c r="AF282" s="15">
        <v>301</v>
      </c>
      <c r="AG282" s="15">
        <v>-4.0999999999999996</v>
      </c>
      <c r="AH282" s="10">
        <f t="shared" si="27"/>
        <v>0</v>
      </c>
      <c r="AI282" s="10">
        <f t="shared" si="29"/>
        <v>0</v>
      </c>
      <c r="AJ282" s="14"/>
      <c r="AK282" s="14"/>
      <c r="AL282" s="14"/>
      <c r="AM282" s="14"/>
      <c r="AN282" s="14"/>
      <c r="AO282" s="13"/>
      <c r="AP282" s="13"/>
      <c r="AQ282" s="13"/>
      <c r="AR282" s="13"/>
      <c r="AS282" s="13"/>
      <c r="AT282" s="13"/>
      <c r="AU282" s="13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</row>
    <row r="283" spans="1:59" ht="15.6" x14ac:dyDescent="0.25">
      <c r="A283" s="12"/>
      <c r="B283" s="13"/>
      <c r="C283" s="13"/>
      <c r="D283" s="13"/>
      <c r="E283" s="13"/>
      <c r="F283" s="22"/>
      <c r="G283" s="10"/>
      <c r="H283" s="10" t="s">
        <v>628</v>
      </c>
      <c r="I283" s="10" t="s">
        <v>627</v>
      </c>
      <c r="J283" s="22"/>
      <c r="K283" s="22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4"/>
      <c r="AC283" s="15" t="s">
        <v>385</v>
      </c>
      <c r="AD283" s="15">
        <v>-32</v>
      </c>
      <c r="AE283" s="16">
        <v>-17</v>
      </c>
      <c r="AF283" s="15">
        <v>290</v>
      </c>
      <c r="AG283" s="15">
        <v>-3.5</v>
      </c>
      <c r="AH283" s="10">
        <f t="shared" si="27"/>
        <v>0</v>
      </c>
      <c r="AI283" s="10">
        <f t="shared" si="29"/>
        <v>0</v>
      </c>
      <c r="AJ283" s="14"/>
      <c r="AK283" s="14"/>
      <c r="AL283" s="14"/>
      <c r="AM283" s="14"/>
      <c r="AN283" s="14"/>
      <c r="AO283" s="13"/>
      <c r="AP283" s="13"/>
      <c r="AQ283" s="13"/>
      <c r="AR283" s="13"/>
      <c r="AS283" s="13"/>
      <c r="AT283" s="13"/>
      <c r="AU283" s="13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</row>
    <row r="284" spans="1:59" ht="15.6" x14ac:dyDescent="0.25">
      <c r="A284" s="12"/>
      <c r="B284" s="13"/>
      <c r="C284" s="13"/>
      <c r="D284" s="13"/>
      <c r="E284" s="13"/>
      <c r="F284" s="22"/>
      <c r="G284" s="10"/>
      <c r="H284" s="26">
        <v>0</v>
      </c>
      <c r="I284" s="26">
        <v>617</v>
      </c>
      <c r="J284" s="22"/>
      <c r="K284" s="22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4"/>
      <c r="AC284" s="15" t="s">
        <v>386</v>
      </c>
      <c r="AD284" s="15">
        <v>-28</v>
      </c>
      <c r="AE284" s="16">
        <v>-16</v>
      </c>
      <c r="AF284" s="15">
        <v>299</v>
      </c>
      <c r="AG284" s="15">
        <v>-2.2000000000000002</v>
      </c>
      <c r="AH284" s="10">
        <f t="shared" si="27"/>
        <v>0</v>
      </c>
      <c r="AI284" s="10">
        <f t="shared" si="29"/>
        <v>0</v>
      </c>
      <c r="AJ284" s="14"/>
      <c r="AK284" s="14"/>
      <c r="AL284" s="14"/>
      <c r="AM284" s="14"/>
      <c r="AN284" s="14"/>
      <c r="AO284" s="13"/>
      <c r="AP284" s="13"/>
      <c r="AQ284" s="13"/>
      <c r="AR284" s="13"/>
      <c r="AS284" s="13"/>
      <c r="AT284" s="13"/>
      <c r="AU284" s="13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</row>
    <row r="285" spans="1:59" ht="15.6" x14ac:dyDescent="0.25">
      <c r="A285" s="12"/>
      <c r="B285" s="13"/>
      <c r="C285" s="13"/>
      <c r="D285" s="13"/>
      <c r="E285" s="13"/>
      <c r="F285" s="22"/>
      <c r="G285" s="10"/>
      <c r="H285" s="26">
        <v>1</v>
      </c>
      <c r="I285" s="26">
        <v>1020</v>
      </c>
      <c r="J285" s="22"/>
      <c r="K285" s="22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4"/>
      <c r="AC285" s="15" t="s">
        <v>387</v>
      </c>
      <c r="AD285" s="15">
        <v>-34</v>
      </c>
      <c r="AE285" s="16">
        <v>-17</v>
      </c>
      <c r="AF285" s="15">
        <v>294</v>
      </c>
      <c r="AG285" s="15">
        <v>-3.4</v>
      </c>
      <c r="AH285" s="10">
        <f t="shared" si="27"/>
        <v>0</v>
      </c>
      <c r="AI285" s="10">
        <f t="shared" si="29"/>
        <v>0</v>
      </c>
      <c r="AJ285" s="14"/>
      <c r="AK285" s="14"/>
      <c r="AL285" s="14"/>
      <c r="AM285" s="14"/>
      <c r="AN285" s="14"/>
      <c r="AO285" s="13"/>
      <c r="AP285" s="13"/>
      <c r="AQ285" s="13"/>
      <c r="AR285" s="13"/>
      <c r="AS285" s="13"/>
      <c r="AT285" s="13"/>
      <c r="AU285" s="13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</row>
    <row r="286" spans="1:59" ht="15.6" x14ac:dyDescent="0.25">
      <c r="A286" s="12"/>
      <c r="B286" s="13"/>
      <c r="C286" s="13"/>
      <c r="D286" s="13"/>
      <c r="E286" s="13"/>
      <c r="F286" s="22"/>
      <c r="G286" s="10"/>
      <c r="H286" s="26">
        <v>2</v>
      </c>
      <c r="I286" s="26">
        <v>2000</v>
      </c>
      <c r="J286" s="22"/>
      <c r="K286" s="22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4"/>
      <c r="AC286" s="15" t="s">
        <v>388</v>
      </c>
      <c r="AD286" s="15">
        <v>-26</v>
      </c>
      <c r="AE286" s="16">
        <v>-16</v>
      </c>
      <c r="AF286" s="15">
        <v>324</v>
      </c>
      <c r="AG286" s="15">
        <v>-1.9</v>
      </c>
      <c r="AH286" s="10">
        <f t="shared" si="27"/>
        <v>0</v>
      </c>
      <c r="AI286" s="10">
        <f t="shared" si="29"/>
        <v>0</v>
      </c>
      <c r="AJ286" s="14"/>
      <c r="AK286" s="14"/>
      <c r="AL286" s="14"/>
      <c r="AM286" s="14"/>
      <c r="AN286" s="14"/>
      <c r="AO286" s="13"/>
      <c r="AP286" s="13"/>
      <c r="AQ286" s="13"/>
      <c r="AR286" s="13"/>
      <c r="AS286" s="13"/>
      <c r="AT286" s="13"/>
      <c r="AU286" s="13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</row>
    <row r="287" spans="1:59" ht="15.6" x14ac:dyDescent="0.25">
      <c r="A287" s="12"/>
      <c r="B287" s="13"/>
      <c r="C287" s="13"/>
      <c r="D287" s="13"/>
      <c r="E287" s="13"/>
      <c r="F287" s="22"/>
      <c r="G287" s="10"/>
      <c r="H287" s="26">
        <v>4</v>
      </c>
      <c r="I287" s="26">
        <v>3827</v>
      </c>
      <c r="J287" s="22"/>
      <c r="K287" s="22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4"/>
      <c r="AC287" s="15" t="s">
        <v>389</v>
      </c>
      <c r="AD287" s="15">
        <v>-24</v>
      </c>
      <c r="AE287" s="16">
        <v>-14</v>
      </c>
      <c r="AF287" s="15">
        <v>365</v>
      </c>
      <c r="AG287" s="15">
        <v>-0.4</v>
      </c>
      <c r="AH287" s="10">
        <f t="shared" si="27"/>
        <v>0</v>
      </c>
      <c r="AI287" s="10">
        <f t="shared" si="29"/>
        <v>0</v>
      </c>
      <c r="AJ287" s="14"/>
      <c r="AK287" s="14"/>
      <c r="AL287" s="14"/>
      <c r="AM287" s="14"/>
      <c r="AN287" s="14"/>
      <c r="AO287" s="13"/>
      <c r="AP287" s="13"/>
      <c r="AQ287" s="13"/>
      <c r="AR287" s="13"/>
      <c r="AS287" s="13"/>
      <c r="AT287" s="13"/>
      <c r="AU287" s="13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</row>
    <row r="288" spans="1:59" ht="15.6" x14ac:dyDescent="0.25">
      <c r="A288" s="12"/>
      <c r="B288" s="13"/>
      <c r="C288" s="13"/>
      <c r="D288" s="13"/>
      <c r="E288" s="13"/>
      <c r="F288" s="22"/>
      <c r="G288" s="10"/>
      <c r="H288" s="26">
        <v>6</v>
      </c>
      <c r="I288" s="26">
        <v>5625</v>
      </c>
      <c r="J288" s="22"/>
      <c r="K288" s="22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4"/>
      <c r="AC288" s="15" t="s">
        <v>390</v>
      </c>
      <c r="AD288" s="15">
        <v>-21</v>
      </c>
      <c r="AE288" s="16">
        <v>-12</v>
      </c>
      <c r="AF288" s="15">
        <v>310</v>
      </c>
      <c r="AG288" s="15">
        <v>-1</v>
      </c>
      <c r="AH288" s="10">
        <f t="shared" si="27"/>
        <v>0</v>
      </c>
      <c r="AI288" s="10">
        <f t="shared" si="29"/>
        <v>0</v>
      </c>
      <c r="AJ288" s="14"/>
      <c r="AK288" s="14"/>
      <c r="AL288" s="14"/>
      <c r="AM288" s="14"/>
      <c r="AN288" s="14"/>
      <c r="AO288" s="13"/>
      <c r="AP288" s="13"/>
      <c r="AQ288" s="13"/>
      <c r="AR288" s="13"/>
      <c r="AS288" s="13"/>
      <c r="AT288" s="13"/>
      <c r="AU288" s="13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</row>
    <row r="289" spans="1:59" ht="31.5" customHeight="1" x14ac:dyDescent="0.25">
      <c r="A289" s="12"/>
      <c r="B289" s="13"/>
      <c r="C289" s="13"/>
      <c r="D289" s="13"/>
      <c r="E289" s="13"/>
      <c r="F289" s="22"/>
      <c r="G289" s="10"/>
      <c r="H289" s="26">
        <v>8</v>
      </c>
      <c r="I289" s="26">
        <v>7200</v>
      </c>
      <c r="J289" s="22"/>
      <c r="K289" s="22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4"/>
      <c r="AC289" s="15" t="s">
        <v>391</v>
      </c>
      <c r="AD289" s="15">
        <v>-29</v>
      </c>
      <c r="AE289" s="16">
        <v>-17</v>
      </c>
      <c r="AF289" s="15">
        <v>284</v>
      </c>
      <c r="AG289" s="15">
        <v>-2.8</v>
      </c>
      <c r="AH289" s="10">
        <f t="shared" si="27"/>
        <v>0</v>
      </c>
      <c r="AI289" s="10">
        <f t="shared" si="29"/>
        <v>0</v>
      </c>
      <c r="AJ289" s="14"/>
      <c r="AK289" s="14"/>
      <c r="AL289" s="14"/>
      <c r="AM289" s="14"/>
      <c r="AN289" s="14"/>
      <c r="AO289" s="13"/>
      <c r="AP289" s="13"/>
      <c r="AQ289" s="13"/>
      <c r="AR289" s="13"/>
      <c r="AS289" s="13"/>
      <c r="AT289" s="13"/>
      <c r="AU289" s="13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</row>
    <row r="290" spans="1:59" ht="15.6" customHeight="1" x14ac:dyDescent="0.25">
      <c r="A290" s="12"/>
      <c r="B290" s="13"/>
      <c r="C290" s="13"/>
      <c r="D290" s="13"/>
      <c r="E290" s="13"/>
      <c r="F290" s="22"/>
      <c r="G290" s="10"/>
      <c r="H290" s="26">
        <v>10</v>
      </c>
      <c r="I290" s="26">
        <v>8700</v>
      </c>
      <c r="J290" s="22"/>
      <c r="K290" s="22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4"/>
      <c r="AC290" s="19" t="s">
        <v>116</v>
      </c>
      <c r="AD290" s="18"/>
      <c r="AE290" s="18"/>
      <c r="AF290" s="18"/>
      <c r="AG290" s="17"/>
      <c r="AH290" s="10">
        <f t="shared" si="27"/>
        <v>0</v>
      </c>
      <c r="AI290" s="10"/>
      <c r="AJ290" s="14"/>
      <c r="AK290" s="14"/>
      <c r="AL290" s="14"/>
      <c r="AM290" s="14"/>
      <c r="AN290" s="14"/>
      <c r="AO290" s="13"/>
      <c r="AP290" s="13"/>
      <c r="AQ290" s="13"/>
      <c r="AR290" s="13"/>
      <c r="AS290" s="13"/>
      <c r="AT290" s="13"/>
      <c r="AU290" s="13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</row>
    <row r="291" spans="1:59" ht="15.6" x14ac:dyDescent="0.25">
      <c r="A291" s="12"/>
      <c r="B291" s="13"/>
      <c r="C291" s="13"/>
      <c r="D291" s="13"/>
      <c r="E291" s="13"/>
      <c r="F291" s="22"/>
      <c r="G291" s="10"/>
      <c r="H291" s="26">
        <v>20</v>
      </c>
      <c r="I291" s="26">
        <v>17543</v>
      </c>
      <c r="J291" s="22"/>
      <c r="K291" s="22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4"/>
      <c r="AC291" s="15" t="s">
        <v>392</v>
      </c>
      <c r="AD291" s="15">
        <v>-36</v>
      </c>
      <c r="AE291" s="16">
        <v>-25</v>
      </c>
      <c r="AF291" s="15">
        <v>343</v>
      </c>
      <c r="AG291" s="15">
        <v>-6.1</v>
      </c>
      <c r="AH291" s="10">
        <f t="shared" si="27"/>
        <v>0</v>
      </c>
      <c r="AI291" s="10">
        <f>AH290</f>
        <v>0</v>
      </c>
      <c r="AJ291" s="14"/>
      <c r="AK291" s="14"/>
      <c r="AL291" s="14"/>
      <c r="AM291" s="14"/>
      <c r="AN291" s="14"/>
      <c r="AO291" s="13"/>
      <c r="AP291" s="13"/>
      <c r="AQ291" s="13"/>
      <c r="AR291" s="13"/>
      <c r="AS291" s="13"/>
      <c r="AT291" s="13"/>
      <c r="AU291" s="13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</row>
    <row r="292" spans="1:59" ht="15.6" x14ac:dyDescent="0.25">
      <c r="A292" s="12"/>
      <c r="B292" s="13"/>
      <c r="C292" s="13"/>
      <c r="D292" s="13"/>
      <c r="E292" s="13"/>
      <c r="F292" s="22"/>
      <c r="G292" s="10"/>
      <c r="H292" s="26">
        <v>30</v>
      </c>
      <c r="I292" s="26">
        <v>25543</v>
      </c>
      <c r="J292" s="22"/>
      <c r="K292" s="22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4"/>
      <c r="AC292" s="15" t="s">
        <v>393</v>
      </c>
      <c r="AD292" s="15">
        <v>-35</v>
      </c>
      <c r="AE292" s="16">
        <v>-21</v>
      </c>
      <c r="AF292" s="15">
        <v>328</v>
      </c>
      <c r="AG292" s="15">
        <v>-4.0999999999999996</v>
      </c>
      <c r="AH292" s="10">
        <f t="shared" si="27"/>
        <v>0</v>
      </c>
      <c r="AI292" s="10">
        <f t="shared" ref="AI292:AI297" si="30">AI291+$AH$290</f>
        <v>0</v>
      </c>
      <c r="AJ292" s="14"/>
      <c r="AK292" s="14"/>
      <c r="AL292" s="14"/>
      <c r="AM292" s="14"/>
      <c r="AN292" s="14"/>
      <c r="AO292" s="13"/>
      <c r="AP292" s="13"/>
      <c r="AQ292" s="13"/>
      <c r="AR292" s="13"/>
      <c r="AS292" s="13"/>
      <c r="AT292" s="13"/>
      <c r="AU292" s="13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</row>
    <row r="293" spans="1:59" ht="15.6" x14ac:dyDescent="0.25">
      <c r="A293" s="12"/>
      <c r="B293" s="13"/>
      <c r="C293" s="13"/>
      <c r="D293" s="13"/>
      <c r="E293" s="13"/>
      <c r="F293" s="22"/>
      <c r="G293" s="10"/>
      <c r="H293" s="26">
        <v>40</v>
      </c>
      <c r="I293" s="26">
        <v>33543</v>
      </c>
      <c r="J293" s="22"/>
      <c r="K293" s="22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4"/>
      <c r="AC293" s="15" t="s">
        <v>394</v>
      </c>
      <c r="AD293" s="15">
        <v>-24</v>
      </c>
      <c r="AE293" s="16">
        <v>-14</v>
      </c>
      <c r="AF293" s="15">
        <v>365</v>
      </c>
      <c r="AG293" s="15">
        <v>-0.7</v>
      </c>
      <c r="AH293" s="10">
        <f t="shared" si="27"/>
        <v>0</v>
      </c>
      <c r="AI293" s="10">
        <f t="shared" si="30"/>
        <v>0</v>
      </c>
      <c r="AJ293" s="14"/>
      <c r="AK293" s="14"/>
      <c r="AL293" s="14"/>
      <c r="AM293" s="14"/>
      <c r="AN293" s="14"/>
      <c r="AO293" s="13"/>
      <c r="AP293" s="13"/>
      <c r="AQ293" s="13"/>
      <c r="AR293" s="13"/>
      <c r="AS293" s="13"/>
      <c r="AT293" s="13"/>
      <c r="AU293" s="13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</row>
    <row r="294" spans="1:59" ht="15.6" x14ac:dyDescent="0.25">
      <c r="A294" s="12"/>
      <c r="B294" s="13"/>
      <c r="C294" s="13"/>
      <c r="D294" s="13"/>
      <c r="E294" s="13"/>
      <c r="F294" s="22"/>
      <c r="G294" s="10"/>
      <c r="H294" s="9">
        <v>50</v>
      </c>
      <c r="I294" s="26">
        <v>41043</v>
      </c>
      <c r="J294" s="22"/>
      <c r="K294" s="22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4"/>
      <c r="AC294" s="15" t="s">
        <v>395</v>
      </c>
      <c r="AD294" s="15">
        <v>-41</v>
      </c>
      <c r="AE294" s="16">
        <v>-25</v>
      </c>
      <c r="AF294" s="15">
        <v>303</v>
      </c>
      <c r="AG294" s="15">
        <v>-6</v>
      </c>
      <c r="AH294" s="10">
        <f t="shared" si="27"/>
        <v>0</v>
      </c>
      <c r="AI294" s="10">
        <f t="shared" si="30"/>
        <v>0</v>
      </c>
      <c r="AJ294" s="14"/>
      <c r="AK294" s="14"/>
      <c r="AL294" s="14"/>
      <c r="AM294" s="14"/>
      <c r="AN294" s="14"/>
      <c r="AO294" s="13"/>
      <c r="AP294" s="13"/>
      <c r="AQ294" s="13"/>
      <c r="AR294" s="13"/>
      <c r="AS294" s="13"/>
      <c r="AT294" s="13"/>
      <c r="AU294" s="13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</row>
    <row r="295" spans="1:59" ht="15.6" x14ac:dyDescent="0.25">
      <c r="A295" s="12"/>
      <c r="B295" s="13"/>
      <c r="C295" s="13"/>
      <c r="D295" s="13"/>
      <c r="E295" s="13"/>
      <c r="F295" s="22"/>
      <c r="G295" s="10"/>
      <c r="H295" s="10"/>
      <c r="I295" s="10" t="s">
        <v>626</v>
      </c>
      <c r="J295" s="22"/>
      <c r="K295" s="22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4"/>
      <c r="AC295" s="15" t="s">
        <v>396</v>
      </c>
      <c r="AD295" s="15">
        <v>-39</v>
      </c>
      <c r="AE295" s="16">
        <v>-26</v>
      </c>
      <c r="AF295" s="15">
        <v>308</v>
      </c>
      <c r="AG295" s="15">
        <v>-6.2</v>
      </c>
      <c r="AH295" s="10">
        <f t="shared" si="27"/>
        <v>0</v>
      </c>
      <c r="AI295" s="10">
        <f t="shared" si="30"/>
        <v>0</v>
      </c>
      <c r="AJ295" s="14"/>
      <c r="AK295" s="14"/>
      <c r="AL295" s="14"/>
      <c r="AM295" s="14"/>
      <c r="AN295" s="14"/>
      <c r="AO295" s="13"/>
      <c r="AP295" s="13"/>
      <c r="AQ295" s="13"/>
      <c r="AR295" s="13"/>
      <c r="AS295" s="13"/>
      <c r="AT295" s="13"/>
      <c r="AU295" s="13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</row>
    <row r="296" spans="1:59" ht="15.6" x14ac:dyDescent="0.25">
      <c r="A296" s="12"/>
      <c r="B296" s="13"/>
      <c r="C296" s="13"/>
      <c r="D296" s="13"/>
      <c r="E296" s="13"/>
      <c r="F296" s="22"/>
      <c r="G296" s="10"/>
      <c r="H296" s="10">
        <v>50</v>
      </c>
      <c r="I296" s="10">
        <v>29900</v>
      </c>
      <c r="J296" s="22"/>
      <c r="K296" s="22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4"/>
      <c r="AC296" s="15" t="s">
        <v>397</v>
      </c>
      <c r="AD296" s="15">
        <v>-32</v>
      </c>
      <c r="AE296" s="16">
        <v>-23</v>
      </c>
      <c r="AF296" s="15">
        <v>362</v>
      </c>
      <c r="AG296" s="15">
        <v>-4.4000000000000004</v>
      </c>
      <c r="AH296" s="10">
        <f t="shared" si="27"/>
        <v>0</v>
      </c>
      <c r="AI296" s="10">
        <f t="shared" si="30"/>
        <v>0</v>
      </c>
      <c r="AJ296" s="14"/>
      <c r="AK296" s="14"/>
      <c r="AL296" s="14"/>
      <c r="AM296" s="14"/>
      <c r="AN296" s="14"/>
      <c r="AO296" s="13"/>
      <c r="AP296" s="13"/>
      <c r="AQ296" s="13"/>
      <c r="AR296" s="13"/>
      <c r="AS296" s="13"/>
      <c r="AT296" s="13"/>
      <c r="AU296" s="13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</row>
    <row r="297" spans="1:59" ht="31.5" customHeight="1" x14ac:dyDescent="0.25">
      <c r="A297" s="12"/>
      <c r="B297" s="13"/>
      <c r="C297" s="13"/>
      <c r="D297" s="13"/>
      <c r="E297" s="13"/>
      <c r="F297" s="22"/>
      <c r="G297" s="10"/>
      <c r="H297" s="10">
        <v>40</v>
      </c>
      <c r="I297" s="10">
        <v>24900</v>
      </c>
      <c r="J297" s="22"/>
      <c r="K297" s="22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4"/>
      <c r="AC297" s="15" t="s">
        <v>398</v>
      </c>
      <c r="AD297" s="15">
        <v>-42</v>
      </c>
      <c r="AE297" s="16">
        <v>-28</v>
      </c>
      <c r="AF297" s="15">
        <v>310</v>
      </c>
      <c r="AG297" s="15">
        <v>-8</v>
      </c>
      <c r="AH297" s="10">
        <f t="shared" si="27"/>
        <v>0</v>
      </c>
      <c r="AI297" s="10">
        <f t="shared" si="30"/>
        <v>0</v>
      </c>
      <c r="AJ297" s="14"/>
      <c r="AK297" s="14"/>
      <c r="AL297" s="14"/>
      <c r="AM297" s="14"/>
      <c r="AN297" s="14"/>
      <c r="AO297" s="13"/>
      <c r="AP297" s="13"/>
      <c r="AQ297" s="13"/>
      <c r="AR297" s="13"/>
      <c r="AS297" s="13"/>
      <c r="AT297" s="13"/>
      <c r="AU297" s="13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</row>
    <row r="298" spans="1:59" ht="15.6" customHeight="1" x14ac:dyDescent="0.25">
      <c r="A298" s="12"/>
      <c r="B298" s="13"/>
      <c r="C298" s="13"/>
      <c r="D298" s="13"/>
      <c r="E298" s="13"/>
      <c r="F298" s="22"/>
      <c r="G298" s="10"/>
      <c r="H298" s="10">
        <v>30</v>
      </c>
      <c r="I298" s="10">
        <v>19600</v>
      </c>
      <c r="J298" s="22"/>
      <c r="K298" s="22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4"/>
      <c r="AC298" s="19" t="s">
        <v>167</v>
      </c>
      <c r="AD298" s="18"/>
      <c r="AE298" s="18"/>
      <c r="AF298" s="18"/>
      <c r="AG298" s="17"/>
      <c r="AH298" s="10">
        <f t="shared" si="27"/>
        <v>0</v>
      </c>
      <c r="AI298" s="10"/>
      <c r="AJ298" s="14"/>
      <c r="AK298" s="14"/>
      <c r="AL298" s="14"/>
      <c r="AM298" s="14"/>
      <c r="AN298" s="14"/>
      <c r="AO298" s="13"/>
      <c r="AP298" s="13"/>
      <c r="AQ298" s="13"/>
      <c r="AR298" s="13"/>
      <c r="AS298" s="13"/>
      <c r="AT298" s="13"/>
      <c r="AU298" s="13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</row>
    <row r="299" spans="1:59" ht="15.6" x14ac:dyDescent="0.25">
      <c r="A299" s="12"/>
      <c r="B299" s="13"/>
      <c r="C299" s="13"/>
      <c r="D299" s="13"/>
      <c r="E299" s="13"/>
      <c r="F299" s="22"/>
      <c r="G299" s="10"/>
      <c r="H299" s="10">
        <v>20</v>
      </c>
      <c r="I299" s="10">
        <v>13600</v>
      </c>
      <c r="J299" s="22"/>
      <c r="K299" s="22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4"/>
      <c r="AC299" s="15" t="s">
        <v>399</v>
      </c>
      <c r="AD299" s="15">
        <v>-29</v>
      </c>
      <c r="AE299" s="16">
        <v>-16</v>
      </c>
      <c r="AF299" s="15">
        <v>225</v>
      </c>
      <c r="AG299" s="15">
        <v>-3.1</v>
      </c>
      <c r="AH299" s="10">
        <f t="shared" si="27"/>
        <v>0</v>
      </c>
      <c r="AI299" s="10">
        <f>AH298</f>
        <v>0</v>
      </c>
      <c r="AJ299" s="14"/>
      <c r="AK299" s="14"/>
      <c r="AL299" s="14"/>
      <c r="AM299" s="14"/>
      <c r="AN299" s="14"/>
      <c r="AO299" s="13"/>
      <c r="AP299" s="13"/>
      <c r="AQ299" s="13"/>
      <c r="AR299" s="13"/>
      <c r="AS299" s="13"/>
      <c r="AT299" s="13"/>
      <c r="AU299" s="13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</row>
    <row r="300" spans="1:59" ht="15.6" x14ac:dyDescent="0.25">
      <c r="A300" s="12"/>
      <c r="B300" s="13"/>
      <c r="C300" s="13"/>
      <c r="D300" s="13"/>
      <c r="E300" s="13"/>
      <c r="F300" s="22"/>
      <c r="G300" s="10"/>
      <c r="H300" s="10">
        <v>10</v>
      </c>
      <c r="I300" s="10">
        <v>7300</v>
      </c>
      <c r="J300" s="22"/>
      <c r="K300" s="22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4"/>
      <c r="AC300" s="15" t="s">
        <v>400</v>
      </c>
      <c r="AD300" s="15">
        <v>-28</v>
      </c>
      <c r="AE300" s="16">
        <v>-15</v>
      </c>
      <c r="AF300" s="15">
        <v>221</v>
      </c>
      <c r="AG300" s="15">
        <v>-2.5</v>
      </c>
      <c r="AH300" s="10">
        <f t="shared" si="27"/>
        <v>0</v>
      </c>
      <c r="AI300" s="10">
        <f>AI299+$AH$298</f>
        <v>0</v>
      </c>
      <c r="AJ300" s="14"/>
      <c r="AK300" s="14"/>
      <c r="AL300" s="14"/>
      <c r="AM300" s="14"/>
      <c r="AN300" s="14"/>
      <c r="AO300" s="13"/>
      <c r="AP300" s="13"/>
      <c r="AQ300" s="13"/>
      <c r="AR300" s="13"/>
      <c r="AS300" s="13"/>
      <c r="AT300" s="13"/>
      <c r="AU300" s="13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</row>
    <row r="301" spans="1:59" ht="31.5" customHeight="1" x14ac:dyDescent="0.25">
      <c r="A301" s="12"/>
      <c r="B301" s="13"/>
      <c r="C301" s="13"/>
      <c r="D301" s="13"/>
      <c r="E301" s="13"/>
      <c r="F301" s="22"/>
      <c r="G301" s="10"/>
      <c r="H301" s="10">
        <v>8</v>
      </c>
      <c r="I301" s="10">
        <v>5900</v>
      </c>
      <c r="J301" s="22"/>
      <c r="K301" s="22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4"/>
      <c r="AC301" s="15" t="s">
        <v>401</v>
      </c>
      <c r="AD301" s="15">
        <v>-27</v>
      </c>
      <c r="AE301" s="16">
        <v>-15</v>
      </c>
      <c r="AF301" s="15">
        <v>225</v>
      </c>
      <c r="AG301" s="15">
        <v>-2.7</v>
      </c>
      <c r="AH301" s="10">
        <f t="shared" si="27"/>
        <v>0</v>
      </c>
      <c r="AI301" s="10">
        <f>AI300+$AH$298</f>
        <v>0</v>
      </c>
      <c r="AJ301" s="14"/>
      <c r="AK301" s="14"/>
      <c r="AL301" s="14"/>
      <c r="AM301" s="14"/>
      <c r="AN301" s="14"/>
      <c r="AO301" s="13"/>
      <c r="AP301" s="13"/>
      <c r="AQ301" s="13"/>
      <c r="AR301" s="13"/>
      <c r="AS301" s="13"/>
      <c r="AT301" s="13"/>
      <c r="AU301" s="13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</row>
    <row r="302" spans="1:59" ht="15.6" customHeight="1" x14ac:dyDescent="0.25">
      <c r="A302" s="12"/>
      <c r="B302" s="13"/>
      <c r="C302" s="13"/>
      <c r="D302" s="13"/>
      <c r="E302" s="13"/>
      <c r="F302" s="22"/>
      <c r="G302" s="10"/>
      <c r="H302" s="10">
        <v>6</v>
      </c>
      <c r="I302" s="10">
        <v>4500</v>
      </c>
      <c r="J302" s="22"/>
      <c r="K302" s="22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4"/>
      <c r="AC302" s="19" t="s">
        <v>112</v>
      </c>
      <c r="AD302" s="18"/>
      <c r="AE302" s="18"/>
      <c r="AF302" s="18"/>
      <c r="AG302" s="17"/>
      <c r="AH302" s="10">
        <f t="shared" si="27"/>
        <v>0</v>
      </c>
      <c r="AI302" s="10"/>
      <c r="AJ302" s="14"/>
      <c r="AK302" s="14"/>
      <c r="AL302" s="14"/>
      <c r="AM302" s="14"/>
      <c r="AN302" s="14"/>
      <c r="AO302" s="13"/>
      <c r="AP302" s="13"/>
      <c r="AQ302" s="13"/>
      <c r="AR302" s="13"/>
      <c r="AS302" s="13"/>
      <c r="AT302" s="13"/>
      <c r="AU302" s="13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</row>
    <row r="303" spans="1:59" ht="15.6" x14ac:dyDescent="0.25">
      <c r="A303" s="12"/>
      <c r="B303" s="13"/>
      <c r="C303" s="13"/>
      <c r="D303" s="13"/>
      <c r="E303" s="13"/>
      <c r="F303" s="22"/>
      <c r="G303" s="10"/>
      <c r="H303" s="10">
        <v>4</v>
      </c>
      <c r="I303" s="10">
        <v>3000</v>
      </c>
      <c r="J303" s="22"/>
      <c r="K303" s="22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4"/>
      <c r="AC303" s="15" t="s">
        <v>402</v>
      </c>
      <c r="AD303" s="15">
        <v>-29</v>
      </c>
      <c r="AE303" s="16">
        <v>-14</v>
      </c>
      <c r="AF303" s="15">
        <v>231</v>
      </c>
      <c r="AG303" s="15">
        <v>-1.5</v>
      </c>
      <c r="AH303" s="10">
        <f t="shared" si="27"/>
        <v>0</v>
      </c>
      <c r="AI303" s="10">
        <f>AH302</f>
        <v>0</v>
      </c>
      <c r="AJ303" s="14"/>
      <c r="AK303" s="14"/>
      <c r="AL303" s="14"/>
      <c r="AM303" s="14"/>
      <c r="AN303" s="14"/>
      <c r="AO303" s="13"/>
      <c r="AP303" s="13"/>
      <c r="AQ303" s="13"/>
      <c r="AR303" s="13"/>
      <c r="AS303" s="13"/>
      <c r="AT303" s="13"/>
      <c r="AU303" s="13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</row>
    <row r="304" spans="1:59" ht="31.5" customHeight="1" x14ac:dyDescent="0.25">
      <c r="A304" s="12"/>
      <c r="B304" s="13"/>
      <c r="C304" s="13"/>
      <c r="D304" s="13"/>
      <c r="E304" s="13"/>
      <c r="F304" s="22"/>
      <c r="G304" s="10"/>
      <c r="H304" s="10">
        <v>2</v>
      </c>
      <c r="I304" s="25">
        <v>1700</v>
      </c>
      <c r="J304" s="22"/>
      <c r="K304" s="22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4"/>
      <c r="AC304" s="15" t="s">
        <v>403</v>
      </c>
      <c r="AD304" s="15">
        <v>-27</v>
      </c>
      <c r="AE304" s="16">
        <v>-13</v>
      </c>
      <c r="AF304" s="15">
        <v>231</v>
      </c>
      <c r="AG304" s="15">
        <v>-1</v>
      </c>
      <c r="AH304" s="10">
        <f t="shared" si="27"/>
        <v>0</v>
      </c>
      <c r="AI304" s="10">
        <f>AI303+$AH$302</f>
        <v>0</v>
      </c>
      <c r="AJ304" s="14"/>
      <c r="AK304" s="14"/>
      <c r="AL304" s="14"/>
      <c r="AM304" s="14"/>
      <c r="AN304" s="14"/>
      <c r="AO304" s="13"/>
      <c r="AP304" s="13"/>
      <c r="AQ304" s="13"/>
      <c r="AR304" s="13"/>
      <c r="AS304" s="13"/>
      <c r="AT304" s="13"/>
      <c r="AU304" s="13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</row>
    <row r="305" spans="1:59" ht="15.6" customHeight="1" x14ac:dyDescent="0.25">
      <c r="A305" s="12"/>
      <c r="B305" s="13"/>
      <c r="C305" s="13"/>
      <c r="D305" s="13"/>
      <c r="E305" s="13"/>
      <c r="F305" s="22"/>
      <c r="G305" s="10"/>
      <c r="H305" s="10">
        <v>1</v>
      </c>
      <c r="I305" s="10">
        <v>900</v>
      </c>
      <c r="J305" s="22"/>
      <c r="K305" s="22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4"/>
      <c r="AC305" s="19" t="s">
        <v>201</v>
      </c>
      <c r="AD305" s="18"/>
      <c r="AE305" s="18"/>
      <c r="AF305" s="18"/>
      <c r="AG305" s="17"/>
      <c r="AH305" s="10">
        <f t="shared" si="27"/>
        <v>0</v>
      </c>
      <c r="AI305" s="10"/>
      <c r="AJ305" s="14"/>
      <c r="AK305" s="14"/>
      <c r="AL305" s="14"/>
      <c r="AM305" s="14"/>
      <c r="AN305" s="14"/>
      <c r="AO305" s="13"/>
      <c r="AP305" s="13"/>
      <c r="AQ305" s="13"/>
      <c r="AR305" s="13"/>
      <c r="AS305" s="13"/>
      <c r="AT305" s="13"/>
      <c r="AU305" s="13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</row>
    <row r="306" spans="1:59" ht="27" customHeight="1" x14ac:dyDescent="0.25">
      <c r="A306" s="12"/>
      <c r="B306" s="13"/>
      <c r="C306" s="13"/>
      <c r="D306" s="13"/>
      <c r="E306" s="13"/>
      <c r="F306" s="22"/>
      <c r="G306" s="10"/>
      <c r="H306" s="10">
        <v>0.5</v>
      </c>
      <c r="I306" s="10">
        <v>500</v>
      </c>
      <c r="J306" s="22"/>
      <c r="K306" s="22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4"/>
      <c r="AC306" s="15" t="s">
        <v>404</v>
      </c>
      <c r="AD306" s="15">
        <v>-38</v>
      </c>
      <c r="AE306" s="16">
        <v>-25</v>
      </c>
      <c r="AF306" s="15">
        <v>241</v>
      </c>
      <c r="AG306" s="15">
        <v>-7.3</v>
      </c>
      <c r="AH306" s="10">
        <f t="shared" si="27"/>
        <v>0</v>
      </c>
      <c r="AI306" s="10">
        <f>AH305</f>
        <v>0</v>
      </c>
      <c r="AJ306" s="14"/>
      <c r="AK306" s="14"/>
      <c r="AL306" s="14"/>
      <c r="AM306" s="14"/>
      <c r="AN306" s="14"/>
      <c r="AO306" s="13"/>
      <c r="AP306" s="13"/>
      <c r="AQ306" s="13"/>
      <c r="AR306" s="13"/>
      <c r="AS306" s="13"/>
      <c r="AT306" s="13"/>
      <c r="AU306" s="13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</row>
    <row r="307" spans="1:59" ht="27" customHeight="1" x14ac:dyDescent="0.25">
      <c r="A307" s="12"/>
      <c r="B307" s="13"/>
      <c r="C307" s="13"/>
      <c r="D307" s="13"/>
      <c r="E307" s="13"/>
      <c r="F307" s="22"/>
      <c r="G307" s="77" t="s">
        <v>625</v>
      </c>
      <c r="H307" s="77"/>
      <c r="I307" s="77"/>
      <c r="J307" s="22"/>
      <c r="K307" s="22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4"/>
      <c r="AC307" s="15" t="s">
        <v>405</v>
      </c>
      <c r="AD307" s="15">
        <v>-38</v>
      </c>
      <c r="AE307" s="16">
        <v>-23</v>
      </c>
      <c r="AF307" s="15">
        <v>246</v>
      </c>
      <c r="AG307" s="15">
        <v>-6.5</v>
      </c>
      <c r="AH307" s="10">
        <f t="shared" si="27"/>
        <v>0</v>
      </c>
      <c r="AI307" s="10">
        <f t="shared" ref="AI307:AI314" si="31">AI306+$AH$305</f>
        <v>0</v>
      </c>
      <c r="AJ307" s="14"/>
      <c r="AK307" s="14"/>
      <c r="AL307" s="14"/>
      <c r="AM307" s="14"/>
      <c r="AN307" s="14"/>
      <c r="AO307" s="13"/>
      <c r="AP307" s="13"/>
      <c r="AQ307" s="13"/>
      <c r="AR307" s="13"/>
      <c r="AS307" s="13"/>
      <c r="AT307" s="13"/>
      <c r="AU307" s="13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</row>
    <row r="308" spans="1:59" ht="15.6" x14ac:dyDescent="0.25">
      <c r="A308" s="12"/>
      <c r="B308" s="13"/>
      <c r="C308" s="13"/>
      <c r="D308" s="13"/>
      <c r="E308" s="13"/>
      <c r="F308" s="22"/>
      <c r="G308" s="10"/>
      <c r="H308" s="10" t="s">
        <v>624</v>
      </c>
      <c r="I308" s="10" t="s">
        <v>613</v>
      </c>
      <c r="J308" s="22"/>
      <c r="K308" s="22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4"/>
      <c r="AC308" s="15" t="s">
        <v>406</v>
      </c>
      <c r="AD308" s="15">
        <v>-37</v>
      </c>
      <c r="AE308" s="16">
        <v>-24</v>
      </c>
      <c r="AF308" s="15">
        <v>228</v>
      </c>
      <c r="AG308" s="15">
        <v>-7.5</v>
      </c>
      <c r="AH308" s="10">
        <f t="shared" si="27"/>
        <v>0</v>
      </c>
      <c r="AI308" s="10">
        <f t="shared" si="31"/>
        <v>0</v>
      </c>
      <c r="AJ308" s="14"/>
      <c r="AK308" s="14"/>
      <c r="AL308" s="14"/>
      <c r="AM308" s="14"/>
      <c r="AN308" s="14"/>
      <c r="AO308" s="13"/>
      <c r="AP308" s="13"/>
      <c r="AQ308" s="13"/>
      <c r="AR308" s="13"/>
      <c r="AS308" s="13"/>
      <c r="AT308" s="13"/>
      <c r="AU308" s="13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</row>
    <row r="309" spans="1:59" ht="15.6" x14ac:dyDescent="0.25">
      <c r="A309" s="12"/>
      <c r="B309" s="13"/>
      <c r="C309" s="13"/>
      <c r="D309" s="13"/>
      <c r="E309" s="13"/>
      <c r="F309" s="22"/>
      <c r="G309" s="10"/>
      <c r="H309" s="10">
        <v>2</v>
      </c>
      <c r="I309" s="10">
        <v>200</v>
      </c>
      <c r="J309" s="22"/>
      <c r="K309" s="22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4"/>
      <c r="AC309" s="15" t="s">
        <v>407</v>
      </c>
      <c r="AD309" s="15">
        <v>-38</v>
      </c>
      <c r="AE309" s="16">
        <v>-25</v>
      </c>
      <c r="AF309" s="15">
        <v>238</v>
      </c>
      <c r="AG309" s="15">
        <v>-7.3</v>
      </c>
      <c r="AH309" s="10">
        <f t="shared" si="27"/>
        <v>0</v>
      </c>
      <c r="AI309" s="10">
        <f t="shared" si="31"/>
        <v>0</v>
      </c>
      <c r="AJ309" s="14"/>
      <c r="AK309" s="14"/>
      <c r="AL309" s="14"/>
      <c r="AM309" s="14"/>
      <c r="AN309" s="14"/>
      <c r="AO309" s="13"/>
      <c r="AP309" s="13"/>
      <c r="AQ309" s="13"/>
      <c r="AR309" s="13"/>
      <c r="AS309" s="13"/>
      <c r="AT309" s="13"/>
      <c r="AU309" s="13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</row>
    <row r="310" spans="1:59" ht="15.6" x14ac:dyDescent="0.25">
      <c r="A310" s="12"/>
      <c r="B310" s="13"/>
      <c r="C310" s="13"/>
      <c r="D310" s="13"/>
      <c r="E310" s="13"/>
      <c r="F310" s="22"/>
      <c r="G310" s="10"/>
      <c r="H310" s="10">
        <v>4</v>
      </c>
      <c r="I310" s="25">
        <v>360</v>
      </c>
      <c r="J310" s="22"/>
      <c r="K310" s="22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4"/>
      <c r="AC310" s="15" t="s">
        <v>408</v>
      </c>
      <c r="AD310" s="15">
        <v>-38</v>
      </c>
      <c r="AE310" s="16">
        <v>-24</v>
      </c>
      <c r="AF310" s="15">
        <v>233</v>
      </c>
      <c r="AG310" s="15">
        <v>-7.3</v>
      </c>
      <c r="AH310" s="10">
        <f t="shared" si="27"/>
        <v>0</v>
      </c>
      <c r="AI310" s="10">
        <f t="shared" si="31"/>
        <v>0</v>
      </c>
      <c r="AJ310" s="14"/>
      <c r="AK310" s="14"/>
      <c r="AL310" s="14"/>
      <c r="AM310" s="14"/>
      <c r="AN310" s="14"/>
      <c r="AO310" s="13"/>
      <c r="AP310" s="13"/>
      <c r="AQ310" s="13"/>
      <c r="AR310" s="13"/>
      <c r="AS310" s="13"/>
      <c r="AT310" s="13"/>
      <c r="AU310" s="13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</row>
    <row r="311" spans="1:59" ht="15.6" x14ac:dyDescent="0.25">
      <c r="A311" s="12"/>
      <c r="B311" s="13"/>
      <c r="C311" s="13"/>
      <c r="D311" s="13"/>
      <c r="E311" s="13"/>
      <c r="F311" s="22"/>
      <c r="G311" s="10"/>
      <c r="H311" s="10">
        <v>6</v>
      </c>
      <c r="I311" s="10">
        <v>470</v>
      </c>
      <c r="J311" s="22"/>
      <c r="K311" s="22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4"/>
      <c r="AC311" s="15" t="s">
        <v>409</v>
      </c>
      <c r="AD311" s="15">
        <v>-39</v>
      </c>
      <c r="AE311" s="16">
        <v>-25</v>
      </c>
      <c r="AF311" s="15">
        <v>249</v>
      </c>
      <c r="AG311" s="15">
        <v>-7.1</v>
      </c>
      <c r="AH311" s="10">
        <f t="shared" si="27"/>
        <v>0</v>
      </c>
      <c r="AI311" s="10">
        <f t="shared" si="31"/>
        <v>0</v>
      </c>
      <c r="AJ311" s="14"/>
      <c r="AK311" s="14"/>
      <c r="AL311" s="14"/>
      <c r="AM311" s="14"/>
      <c r="AN311" s="14"/>
      <c r="AO311" s="13"/>
      <c r="AP311" s="13"/>
      <c r="AQ311" s="13"/>
      <c r="AR311" s="13"/>
      <c r="AS311" s="13"/>
      <c r="AT311" s="13"/>
      <c r="AU311" s="13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</row>
    <row r="312" spans="1:59" ht="15.6" x14ac:dyDescent="0.25">
      <c r="A312" s="12"/>
      <c r="B312" s="13"/>
      <c r="C312" s="13"/>
      <c r="D312" s="13"/>
      <c r="E312" s="13"/>
      <c r="F312" s="22"/>
      <c r="G312" s="10"/>
      <c r="H312" s="10">
        <v>10</v>
      </c>
      <c r="I312" s="10">
        <v>560</v>
      </c>
      <c r="J312" s="22"/>
      <c r="K312" s="22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4"/>
      <c r="AC312" s="15" t="s">
        <v>410</v>
      </c>
      <c r="AD312" s="15">
        <v>-37</v>
      </c>
      <c r="AE312" s="16">
        <v>-24</v>
      </c>
      <c r="AF312" s="15">
        <v>240</v>
      </c>
      <c r="AG312" s="15">
        <v>-6.7</v>
      </c>
      <c r="AH312" s="10">
        <f t="shared" si="27"/>
        <v>0</v>
      </c>
      <c r="AI312" s="10">
        <f t="shared" si="31"/>
        <v>0</v>
      </c>
      <c r="AJ312" s="14"/>
      <c r="AK312" s="14"/>
      <c r="AL312" s="14"/>
      <c r="AM312" s="14"/>
      <c r="AN312" s="14"/>
      <c r="AO312" s="13"/>
      <c r="AP312" s="13"/>
      <c r="AQ312" s="13"/>
      <c r="AR312" s="13"/>
      <c r="AS312" s="13"/>
      <c r="AT312" s="13"/>
      <c r="AU312" s="13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</row>
    <row r="313" spans="1:59" ht="15.6" x14ac:dyDescent="0.25">
      <c r="A313" s="12"/>
      <c r="B313" s="13"/>
      <c r="C313" s="13"/>
      <c r="D313" s="13"/>
      <c r="E313" s="13"/>
      <c r="F313" s="22"/>
      <c r="G313" s="10"/>
      <c r="H313" s="10">
        <v>20</v>
      </c>
      <c r="I313" s="10">
        <v>800</v>
      </c>
      <c r="J313" s="22"/>
      <c r="K313" s="22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4"/>
      <c r="AC313" s="15" t="s">
        <v>411</v>
      </c>
      <c r="AD313" s="15">
        <v>-37</v>
      </c>
      <c r="AE313" s="16">
        <v>-24</v>
      </c>
      <c r="AF313" s="15">
        <v>238</v>
      </c>
      <c r="AG313" s="15">
        <v>-7</v>
      </c>
      <c r="AH313" s="10">
        <f t="shared" si="27"/>
        <v>0</v>
      </c>
      <c r="AI313" s="10">
        <f t="shared" si="31"/>
        <v>0</v>
      </c>
      <c r="AJ313" s="14"/>
      <c r="AK313" s="14"/>
      <c r="AL313" s="14"/>
      <c r="AM313" s="14"/>
      <c r="AN313" s="14"/>
      <c r="AO313" s="13"/>
      <c r="AP313" s="13"/>
      <c r="AQ313" s="13"/>
      <c r="AR313" s="13"/>
      <c r="AS313" s="13"/>
      <c r="AT313" s="13"/>
      <c r="AU313" s="13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</row>
    <row r="314" spans="1:59" ht="15.6" x14ac:dyDescent="0.25">
      <c r="A314" s="12"/>
      <c r="B314" s="13"/>
      <c r="C314" s="13"/>
      <c r="D314" s="13"/>
      <c r="E314" s="13"/>
      <c r="F314" s="22"/>
      <c r="G314" s="10"/>
      <c r="H314" s="10">
        <v>40</v>
      </c>
      <c r="I314" s="10">
        <v>1400</v>
      </c>
      <c r="J314" s="22"/>
      <c r="K314" s="22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4"/>
      <c r="AC314" s="15" t="s">
        <v>412</v>
      </c>
      <c r="AD314" s="15">
        <v>-38</v>
      </c>
      <c r="AE314" s="16">
        <v>-25</v>
      </c>
      <c r="AF314" s="15">
        <v>242</v>
      </c>
      <c r="AG314" s="15">
        <v>-7.1</v>
      </c>
      <c r="AH314" s="10">
        <f t="shared" si="27"/>
        <v>0</v>
      </c>
      <c r="AI314" s="10">
        <f t="shared" si="31"/>
        <v>0</v>
      </c>
      <c r="AJ314" s="14"/>
      <c r="AK314" s="14"/>
      <c r="AL314" s="14"/>
      <c r="AM314" s="14"/>
      <c r="AN314" s="14"/>
      <c r="AO314" s="13"/>
      <c r="AP314" s="13"/>
      <c r="AQ314" s="13"/>
      <c r="AR314" s="13"/>
      <c r="AS314" s="13"/>
      <c r="AT314" s="13"/>
      <c r="AU314" s="13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</row>
    <row r="315" spans="1:59" ht="15.6" x14ac:dyDescent="0.25">
      <c r="A315" s="12"/>
      <c r="B315" s="13"/>
      <c r="C315" s="13"/>
      <c r="D315" s="13"/>
      <c r="E315" s="13"/>
      <c r="F315" s="22"/>
      <c r="G315" s="10"/>
      <c r="H315" s="10">
        <v>60</v>
      </c>
      <c r="I315" s="10">
        <v>1600</v>
      </c>
      <c r="J315" s="22"/>
      <c r="K315" s="22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4"/>
      <c r="AC315" s="19" t="s">
        <v>203</v>
      </c>
      <c r="AD315" s="18"/>
      <c r="AE315" s="18"/>
      <c r="AF315" s="18"/>
      <c r="AG315" s="17"/>
      <c r="AH315" s="10">
        <f t="shared" si="27"/>
        <v>0</v>
      </c>
      <c r="AI315" s="10"/>
      <c r="AJ315" s="14"/>
      <c r="AK315" s="14"/>
      <c r="AL315" s="14"/>
      <c r="AM315" s="14"/>
      <c r="AN315" s="14"/>
      <c r="AO315" s="13"/>
      <c r="AP315" s="13"/>
      <c r="AQ315" s="13"/>
      <c r="AR315" s="13"/>
      <c r="AS315" s="13"/>
      <c r="AT315" s="13"/>
      <c r="AU315" s="13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</row>
    <row r="316" spans="1:59" ht="15.6" x14ac:dyDescent="0.25">
      <c r="A316" s="12"/>
      <c r="B316" s="13"/>
      <c r="C316" s="13"/>
      <c r="D316" s="13"/>
      <c r="E316" s="13"/>
      <c r="F316" s="22"/>
      <c r="G316" s="10"/>
      <c r="H316" s="10">
        <v>80</v>
      </c>
      <c r="I316" s="10">
        <v>1800</v>
      </c>
      <c r="J316" s="22"/>
      <c r="K316" s="22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4"/>
      <c r="AC316" s="15" t="s">
        <v>413</v>
      </c>
      <c r="AD316" s="15">
        <v>-36</v>
      </c>
      <c r="AE316" s="16">
        <v>-24</v>
      </c>
      <c r="AF316" s="15">
        <v>233</v>
      </c>
      <c r="AG316" s="15">
        <v>-7</v>
      </c>
      <c r="AH316" s="10">
        <f t="shared" si="27"/>
        <v>0</v>
      </c>
      <c r="AI316" s="10">
        <f>AH315</f>
        <v>0</v>
      </c>
      <c r="AJ316" s="14"/>
      <c r="AK316" s="14"/>
      <c r="AL316" s="14"/>
      <c r="AM316" s="14"/>
      <c r="AN316" s="14"/>
      <c r="AO316" s="13"/>
      <c r="AP316" s="13"/>
      <c r="AQ316" s="13"/>
      <c r="AR316" s="13"/>
      <c r="AS316" s="13"/>
      <c r="AT316" s="13"/>
      <c r="AU316" s="13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</row>
    <row r="317" spans="1:59" ht="15.6" x14ac:dyDescent="0.25">
      <c r="A317" s="12"/>
      <c r="B317" s="13"/>
      <c r="C317" s="13"/>
      <c r="D317" s="13"/>
      <c r="E317" s="13"/>
      <c r="F317" s="22"/>
      <c r="G317" s="10"/>
      <c r="H317" s="10">
        <v>100</v>
      </c>
      <c r="I317" s="10">
        <v>1987</v>
      </c>
      <c r="J317" s="22"/>
      <c r="K317" s="22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4"/>
      <c r="AC317" s="15" t="s">
        <v>414</v>
      </c>
      <c r="AD317" s="15">
        <v>-36</v>
      </c>
      <c r="AE317" s="16">
        <v>-23</v>
      </c>
      <c r="AF317" s="15">
        <v>233</v>
      </c>
      <c r="AG317" s="15">
        <v>-6.8</v>
      </c>
      <c r="AH317" s="10">
        <f t="shared" si="27"/>
        <v>0</v>
      </c>
      <c r="AI317" s="10">
        <f>AI316+$AH$315</f>
        <v>0</v>
      </c>
      <c r="AJ317" s="14"/>
      <c r="AK317" s="14"/>
      <c r="AL317" s="14"/>
      <c r="AM317" s="14"/>
      <c r="AN317" s="14"/>
      <c r="AO317" s="13"/>
      <c r="AP317" s="13"/>
      <c r="AQ317" s="13"/>
      <c r="AR317" s="13"/>
      <c r="AS317" s="13"/>
      <c r="AT317" s="13"/>
      <c r="AU317" s="13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</row>
    <row r="318" spans="1:59" ht="15.6" x14ac:dyDescent="0.25">
      <c r="A318" s="12"/>
      <c r="B318" s="13"/>
      <c r="C318" s="13"/>
      <c r="D318" s="13"/>
      <c r="E318" s="13"/>
      <c r="F318" s="22"/>
      <c r="G318" s="10"/>
      <c r="H318" s="10">
        <v>200</v>
      </c>
      <c r="I318" s="10">
        <v>2900</v>
      </c>
      <c r="J318" s="22"/>
      <c r="K318" s="22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4"/>
      <c r="AC318" s="15" t="s">
        <v>415</v>
      </c>
      <c r="AD318" s="15">
        <v>-38</v>
      </c>
      <c r="AE318" s="16">
        <v>-25</v>
      </c>
      <c r="AF318" s="15">
        <v>247</v>
      </c>
      <c r="AG318" s="15">
        <v>-6.9</v>
      </c>
      <c r="AH318" s="10">
        <f t="shared" si="27"/>
        <v>0</v>
      </c>
      <c r="AI318" s="10">
        <f>AI317+$AH$315</f>
        <v>0</v>
      </c>
      <c r="AJ318" s="14"/>
      <c r="AK318" s="14"/>
      <c r="AL318" s="14"/>
      <c r="AM318" s="14"/>
      <c r="AN318" s="14"/>
      <c r="AO318" s="13"/>
      <c r="AP318" s="13"/>
      <c r="AQ318" s="13"/>
      <c r="AR318" s="13"/>
      <c r="AS318" s="13"/>
      <c r="AT318" s="13"/>
      <c r="AU318" s="13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</row>
    <row r="319" spans="1:59" ht="31.5" customHeight="1" x14ac:dyDescent="0.25">
      <c r="A319" s="12"/>
      <c r="B319" s="13"/>
      <c r="C319" s="13"/>
      <c r="D319" s="13"/>
      <c r="E319" s="13"/>
      <c r="F319" s="22"/>
      <c r="G319" s="10"/>
      <c r="H319" s="10">
        <v>400</v>
      </c>
      <c r="I319" s="10">
        <v>4000</v>
      </c>
      <c r="J319" s="22"/>
      <c r="K319" s="22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4"/>
      <c r="AC319" s="15" t="s">
        <v>416</v>
      </c>
      <c r="AD319" s="15">
        <v>-36</v>
      </c>
      <c r="AE319" s="16">
        <v>-23</v>
      </c>
      <c r="AF319" s="15">
        <v>229</v>
      </c>
      <c r="AG319" s="15">
        <v>-7.3</v>
      </c>
      <c r="AH319" s="10">
        <f t="shared" si="27"/>
        <v>0</v>
      </c>
      <c r="AI319" s="10">
        <f>AI318+$AH$315</f>
        <v>0</v>
      </c>
      <c r="AJ319" s="14"/>
      <c r="AK319" s="14"/>
      <c r="AL319" s="14"/>
      <c r="AM319" s="14"/>
      <c r="AN319" s="14"/>
      <c r="AO319" s="13"/>
      <c r="AP319" s="13"/>
      <c r="AQ319" s="13"/>
      <c r="AR319" s="13"/>
      <c r="AS319" s="13"/>
      <c r="AT319" s="13"/>
      <c r="AU319" s="13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</row>
    <row r="320" spans="1:59" ht="15.6" customHeight="1" x14ac:dyDescent="0.25">
      <c r="A320" s="12"/>
      <c r="B320" s="13"/>
      <c r="C320" s="13"/>
      <c r="D320" s="13"/>
      <c r="E320" s="13"/>
      <c r="F320" s="22"/>
      <c r="G320" s="10"/>
      <c r="H320" s="10">
        <v>600</v>
      </c>
      <c r="I320" s="10">
        <v>5000</v>
      </c>
      <c r="J320" s="22"/>
      <c r="K320" s="22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4"/>
      <c r="AC320" s="19" t="s">
        <v>171</v>
      </c>
      <c r="AD320" s="18"/>
      <c r="AE320" s="18"/>
      <c r="AF320" s="18"/>
      <c r="AG320" s="17"/>
      <c r="AH320" s="10">
        <f t="shared" si="27"/>
        <v>0</v>
      </c>
      <c r="AI320" s="10"/>
      <c r="AJ320" s="14"/>
      <c r="AK320" s="14"/>
      <c r="AL320" s="14"/>
      <c r="AM320" s="14"/>
      <c r="AN320" s="14"/>
      <c r="AO320" s="13"/>
      <c r="AP320" s="13"/>
      <c r="AQ320" s="13"/>
      <c r="AR320" s="13"/>
      <c r="AS320" s="13"/>
      <c r="AT320" s="13"/>
      <c r="AU320" s="13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</row>
    <row r="321" spans="1:59" ht="15.6" x14ac:dyDescent="0.25">
      <c r="A321" s="12"/>
      <c r="B321" s="13"/>
      <c r="C321" s="13"/>
      <c r="D321" s="13"/>
      <c r="E321" s="13"/>
      <c r="F321" s="22"/>
      <c r="G321" s="10"/>
      <c r="H321" s="10">
        <v>800</v>
      </c>
      <c r="I321" s="10">
        <v>5600</v>
      </c>
      <c r="J321" s="22"/>
      <c r="K321" s="22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4"/>
      <c r="AC321" s="15" t="s">
        <v>417</v>
      </c>
      <c r="AD321" s="15">
        <v>-31</v>
      </c>
      <c r="AE321" s="16">
        <v>-19</v>
      </c>
      <c r="AF321" s="15">
        <v>219</v>
      </c>
      <c r="AG321" s="15">
        <v>-5.5</v>
      </c>
      <c r="AH321" s="10">
        <f t="shared" si="27"/>
        <v>0</v>
      </c>
      <c r="AI321" s="10">
        <f>AH320</f>
        <v>0</v>
      </c>
      <c r="AJ321" s="14"/>
      <c r="AK321" s="14"/>
      <c r="AL321" s="14"/>
      <c r="AM321" s="14"/>
      <c r="AN321" s="14"/>
      <c r="AO321" s="13"/>
      <c r="AP321" s="13"/>
      <c r="AQ321" s="13"/>
      <c r="AR321" s="13"/>
      <c r="AS321" s="13"/>
      <c r="AT321" s="13"/>
      <c r="AU321" s="13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</row>
    <row r="322" spans="1:59" ht="15.6" x14ac:dyDescent="0.25">
      <c r="A322" s="12"/>
      <c r="B322" s="13"/>
      <c r="C322" s="13"/>
      <c r="D322" s="13"/>
      <c r="E322" s="13"/>
      <c r="F322" s="22"/>
      <c r="G322" s="10"/>
      <c r="H322" s="10">
        <v>1000</v>
      </c>
      <c r="I322" s="10">
        <v>6300</v>
      </c>
      <c r="J322" s="22"/>
      <c r="K322" s="22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4"/>
      <c r="AC322" s="15" t="s">
        <v>418</v>
      </c>
      <c r="AD322" s="15">
        <v>-29</v>
      </c>
      <c r="AE322" s="16">
        <v>-18</v>
      </c>
      <c r="AF322" s="15">
        <v>207</v>
      </c>
      <c r="AG322" s="15">
        <v>-5.2</v>
      </c>
      <c r="AH322" s="10">
        <f t="shared" si="27"/>
        <v>0</v>
      </c>
      <c r="AI322" s="10">
        <f>AI321+$AH$320</f>
        <v>0</v>
      </c>
      <c r="AJ322" s="14"/>
      <c r="AK322" s="14"/>
      <c r="AL322" s="14"/>
      <c r="AM322" s="14"/>
      <c r="AN322" s="14"/>
      <c r="AO322" s="13"/>
      <c r="AP322" s="13"/>
      <c r="AQ322" s="13"/>
      <c r="AR322" s="13"/>
      <c r="AS322" s="13"/>
      <c r="AT322" s="13"/>
      <c r="AU322" s="13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</row>
    <row r="323" spans="1:59" ht="38.25" customHeight="1" x14ac:dyDescent="0.25">
      <c r="A323" s="12"/>
      <c r="B323" s="13"/>
      <c r="C323" s="13"/>
      <c r="D323" s="13"/>
      <c r="E323" s="13"/>
      <c r="F323" s="22"/>
      <c r="G323" s="10"/>
      <c r="H323" s="10">
        <v>2000</v>
      </c>
      <c r="I323" s="10">
        <v>7300</v>
      </c>
      <c r="J323" s="22"/>
      <c r="K323" s="22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4"/>
      <c r="AC323" s="15" t="s">
        <v>419</v>
      </c>
      <c r="AD323" s="15">
        <v>-30</v>
      </c>
      <c r="AE323" s="16">
        <v>-18</v>
      </c>
      <c r="AF323" s="15">
        <v>211</v>
      </c>
      <c r="AG323" s="15">
        <v>-4.9000000000000004</v>
      </c>
      <c r="AH323" s="10">
        <f t="shared" si="27"/>
        <v>0</v>
      </c>
      <c r="AI323" s="10">
        <f>AI322+$AH$320</f>
        <v>0</v>
      </c>
      <c r="AJ323" s="14"/>
      <c r="AK323" s="14"/>
      <c r="AL323" s="14"/>
      <c r="AM323" s="14"/>
      <c r="AN323" s="14"/>
      <c r="AO323" s="13"/>
      <c r="AP323" s="13"/>
      <c r="AQ323" s="13"/>
      <c r="AR323" s="13"/>
      <c r="AS323" s="13"/>
      <c r="AT323" s="13"/>
      <c r="AU323" s="13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</row>
    <row r="324" spans="1:59" ht="38.25" customHeight="1" x14ac:dyDescent="0.25">
      <c r="A324" s="12"/>
      <c r="B324" s="13"/>
      <c r="C324" s="13"/>
      <c r="D324" s="13"/>
      <c r="E324" s="13"/>
      <c r="F324" s="22"/>
      <c r="G324" s="77" t="s">
        <v>623</v>
      </c>
      <c r="H324" s="77"/>
      <c r="I324" s="77"/>
      <c r="J324" s="22"/>
      <c r="K324" s="22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4"/>
      <c r="AC324" s="19" t="s">
        <v>80</v>
      </c>
      <c r="AD324" s="18"/>
      <c r="AE324" s="18"/>
      <c r="AF324" s="18"/>
      <c r="AG324" s="17"/>
      <c r="AH324" s="10">
        <f t="shared" si="27"/>
        <v>0</v>
      </c>
      <c r="AI324" s="10"/>
      <c r="AJ324" s="14"/>
      <c r="AK324" s="14"/>
      <c r="AL324" s="14"/>
      <c r="AM324" s="14"/>
      <c r="AN324" s="14"/>
      <c r="AO324" s="13"/>
      <c r="AP324" s="13"/>
      <c r="AQ324" s="13"/>
      <c r="AR324" s="13"/>
      <c r="AS324" s="13"/>
      <c r="AT324" s="13"/>
      <c r="AU324" s="13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</row>
    <row r="325" spans="1:59" ht="15.6" x14ac:dyDescent="0.25">
      <c r="A325" s="12"/>
      <c r="B325" s="13"/>
      <c r="C325" s="13"/>
      <c r="D325" s="13"/>
      <c r="E325" s="13"/>
      <c r="F325" s="22"/>
      <c r="G325" s="10" t="s">
        <v>19</v>
      </c>
      <c r="H325" s="10" t="s">
        <v>622</v>
      </c>
      <c r="I325" s="10" t="s">
        <v>613</v>
      </c>
      <c r="J325" s="22"/>
      <c r="K325" s="22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4"/>
      <c r="AC325" s="15" t="s">
        <v>420</v>
      </c>
      <c r="AD325" s="15">
        <v>-25</v>
      </c>
      <c r="AE325" s="16">
        <v>-13</v>
      </c>
      <c r="AF325" s="15">
        <v>216</v>
      </c>
      <c r="AG325" s="15">
        <v>-1.4</v>
      </c>
      <c r="AH325" s="10">
        <f t="shared" si="27"/>
        <v>0</v>
      </c>
      <c r="AI325" s="10">
        <f>AH324</f>
        <v>0</v>
      </c>
      <c r="AJ325" s="14"/>
      <c r="AK325" s="14"/>
      <c r="AL325" s="14"/>
      <c r="AM325" s="14"/>
      <c r="AN325" s="14"/>
      <c r="AO325" s="13"/>
      <c r="AP325" s="13"/>
      <c r="AQ325" s="13"/>
      <c r="AR325" s="13"/>
      <c r="AS325" s="13"/>
      <c r="AT325" s="13"/>
      <c r="AU325" s="13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</row>
    <row r="326" spans="1:59" ht="15.6" x14ac:dyDescent="0.25">
      <c r="A326" s="12"/>
      <c r="B326" s="13"/>
      <c r="C326" s="13"/>
      <c r="D326" s="13"/>
      <c r="E326" s="13"/>
      <c r="F326" s="22"/>
      <c r="G326" s="10">
        <v>4.2990000000000004</v>
      </c>
      <c r="H326" s="10">
        <v>5</v>
      </c>
      <c r="I326" s="10">
        <v>57</v>
      </c>
      <c r="J326" s="22"/>
      <c r="K326" s="22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4"/>
      <c r="AC326" s="19" t="s">
        <v>173</v>
      </c>
      <c r="AD326" s="18"/>
      <c r="AE326" s="18"/>
      <c r="AF326" s="18"/>
      <c r="AG326" s="17"/>
      <c r="AH326" s="10">
        <f t="shared" ref="AH326:AH389" si="32">IF(AC326=$AK$5,1,0)</f>
        <v>0</v>
      </c>
      <c r="AI326" s="10"/>
      <c r="AJ326" s="14"/>
      <c r="AK326" s="14"/>
      <c r="AL326" s="14"/>
      <c r="AM326" s="14"/>
      <c r="AN326" s="14"/>
      <c r="AO326" s="13"/>
      <c r="AP326" s="13"/>
      <c r="AQ326" s="13"/>
      <c r="AR326" s="13"/>
      <c r="AS326" s="13"/>
      <c r="AT326" s="13"/>
      <c r="AU326" s="13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</row>
    <row r="327" spans="1:59" ht="15.6" x14ac:dyDescent="0.25">
      <c r="A327" s="12"/>
      <c r="B327" s="13"/>
      <c r="C327" s="13"/>
      <c r="D327" s="13"/>
      <c r="E327" s="13"/>
      <c r="F327" s="22"/>
      <c r="G327" s="9">
        <v>8.59</v>
      </c>
      <c r="H327" s="10">
        <v>10</v>
      </c>
      <c r="I327" s="10">
        <v>110</v>
      </c>
      <c r="J327" s="22"/>
      <c r="K327" s="22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4"/>
      <c r="AC327" s="15" t="s">
        <v>421</v>
      </c>
      <c r="AD327" s="15">
        <v>-28</v>
      </c>
      <c r="AE327" s="16">
        <v>-15</v>
      </c>
      <c r="AF327" s="15">
        <v>215</v>
      </c>
      <c r="AG327" s="15">
        <v>-2.9</v>
      </c>
      <c r="AH327" s="10">
        <f t="shared" si="32"/>
        <v>0</v>
      </c>
      <c r="AI327" s="10">
        <f>AH326</f>
        <v>0</v>
      </c>
      <c r="AJ327" s="14"/>
      <c r="AK327" s="14"/>
      <c r="AL327" s="14"/>
      <c r="AM327" s="14"/>
      <c r="AN327" s="14"/>
      <c r="AO327" s="13"/>
      <c r="AP327" s="13"/>
      <c r="AQ327" s="13"/>
      <c r="AR327" s="13"/>
      <c r="AS327" s="13"/>
      <c r="AT327" s="13"/>
      <c r="AU327" s="13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</row>
    <row r="328" spans="1:59" ht="15.6" x14ac:dyDescent="0.25">
      <c r="A328" s="12"/>
      <c r="B328" s="13"/>
      <c r="C328" s="13"/>
      <c r="D328" s="13"/>
      <c r="E328" s="13"/>
      <c r="F328" s="22"/>
      <c r="G328" s="9">
        <v>17.196000000000002</v>
      </c>
      <c r="H328" s="10">
        <v>20</v>
      </c>
      <c r="I328" s="10">
        <v>210</v>
      </c>
      <c r="J328" s="22"/>
      <c r="K328" s="22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4"/>
      <c r="AC328" s="15" t="s">
        <v>422</v>
      </c>
      <c r="AD328" s="15">
        <v>-27</v>
      </c>
      <c r="AE328" s="16">
        <v>-15</v>
      </c>
      <c r="AF328" s="15">
        <v>215</v>
      </c>
      <c r="AG328" s="15">
        <v>-3.1</v>
      </c>
      <c r="AH328" s="10">
        <f t="shared" si="32"/>
        <v>0</v>
      </c>
      <c r="AI328" s="10">
        <f>AI327+$AH$326</f>
        <v>0</v>
      </c>
      <c r="AJ328" s="14"/>
      <c r="AK328" s="14"/>
      <c r="AL328" s="14"/>
      <c r="AM328" s="14"/>
      <c r="AN328" s="14"/>
      <c r="AO328" s="13"/>
      <c r="AP328" s="13"/>
      <c r="AQ328" s="13"/>
      <c r="AR328" s="13"/>
      <c r="AS328" s="13"/>
      <c r="AT328" s="13"/>
      <c r="AU328" s="13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</row>
    <row r="329" spans="1:59" ht="15.6" x14ac:dyDescent="0.25">
      <c r="A329" s="12"/>
      <c r="B329" s="13"/>
      <c r="C329" s="13"/>
      <c r="D329" s="13"/>
      <c r="E329" s="13"/>
      <c r="F329" s="22"/>
      <c r="G329" s="9">
        <v>25.769999999999996</v>
      </c>
      <c r="H329" s="10">
        <v>30</v>
      </c>
      <c r="I329" s="10">
        <v>300</v>
      </c>
      <c r="J329" s="22"/>
      <c r="K329" s="22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4"/>
      <c r="AC329" s="19" t="s">
        <v>163</v>
      </c>
      <c r="AD329" s="18"/>
      <c r="AE329" s="18"/>
      <c r="AF329" s="18"/>
      <c r="AG329" s="17"/>
      <c r="AH329" s="10">
        <f t="shared" si="32"/>
        <v>0</v>
      </c>
      <c r="AI329" s="10"/>
      <c r="AJ329" s="14"/>
      <c r="AK329" s="14"/>
      <c r="AL329" s="14"/>
      <c r="AM329" s="14"/>
      <c r="AN329" s="14"/>
      <c r="AO329" s="13"/>
      <c r="AP329" s="13"/>
      <c r="AQ329" s="13"/>
      <c r="AR329" s="13"/>
      <c r="AS329" s="13"/>
      <c r="AT329" s="13"/>
      <c r="AU329" s="13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</row>
    <row r="330" spans="1:59" ht="15.6" x14ac:dyDescent="0.25">
      <c r="A330" s="12"/>
      <c r="B330" s="13"/>
      <c r="C330" s="13"/>
      <c r="D330" s="13"/>
      <c r="E330" s="13"/>
      <c r="F330" s="22"/>
      <c r="G330" s="9">
        <v>34.36</v>
      </c>
      <c r="H330" s="10">
        <v>40</v>
      </c>
      <c r="I330" s="10">
        <v>390</v>
      </c>
      <c r="J330" s="22"/>
      <c r="K330" s="22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4"/>
      <c r="AC330" s="15" t="s">
        <v>423</v>
      </c>
      <c r="AD330" s="15">
        <v>-35</v>
      </c>
      <c r="AE330" s="16">
        <v>-22</v>
      </c>
      <c r="AF330" s="15">
        <v>268</v>
      </c>
      <c r="AG330" s="15">
        <v>-5.6</v>
      </c>
      <c r="AH330" s="10">
        <f t="shared" si="32"/>
        <v>0</v>
      </c>
      <c r="AI330" s="10">
        <f>AH329</f>
        <v>0</v>
      </c>
      <c r="AJ330" s="14"/>
      <c r="AK330" s="14"/>
      <c r="AL330" s="14"/>
      <c r="AM330" s="14"/>
      <c r="AN330" s="14"/>
      <c r="AO330" s="13"/>
      <c r="AP330" s="13"/>
      <c r="AQ330" s="13"/>
      <c r="AR330" s="13"/>
      <c r="AS330" s="13"/>
      <c r="AT330" s="13"/>
      <c r="AU330" s="13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</row>
    <row r="331" spans="1:59" ht="15.6" x14ac:dyDescent="0.25">
      <c r="A331" s="12"/>
      <c r="B331" s="13"/>
      <c r="C331" s="13"/>
      <c r="D331" s="13"/>
      <c r="E331" s="13"/>
      <c r="F331" s="22"/>
      <c r="G331" s="9">
        <v>42.949999999999996</v>
      </c>
      <c r="H331" s="10">
        <v>50</v>
      </c>
      <c r="I331" s="10">
        <v>480</v>
      </c>
      <c r="J331" s="22"/>
      <c r="K331" s="22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4"/>
      <c r="AC331" s="15" t="s">
        <v>424</v>
      </c>
      <c r="AD331" s="15">
        <v>-34</v>
      </c>
      <c r="AE331" s="16">
        <v>-19</v>
      </c>
      <c r="AF331" s="15">
        <v>235</v>
      </c>
      <c r="AG331" s="15">
        <v>-4.5</v>
      </c>
      <c r="AH331" s="10">
        <f t="shared" si="32"/>
        <v>0</v>
      </c>
      <c r="AI331" s="10">
        <f t="shared" ref="AI331:AI350" si="33">AI330+$AH$329</f>
        <v>0</v>
      </c>
      <c r="AJ331" s="14"/>
      <c r="AK331" s="14"/>
      <c r="AL331" s="14"/>
      <c r="AM331" s="14"/>
      <c r="AN331" s="14"/>
      <c r="AO331" s="13"/>
      <c r="AP331" s="13"/>
      <c r="AQ331" s="13"/>
      <c r="AR331" s="13"/>
      <c r="AS331" s="13"/>
      <c r="AT331" s="13"/>
      <c r="AU331" s="13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</row>
    <row r="332" spans="1:59" ht="15.6" x14ac:dyDescent="0.25">
      <c r="A332" s="12"/>
      <c r="B332" s="13"/>
      <c r="C332" s="13"/>
      <c r="D332" s="13"/>
      <c r="E332" s="13"/>
      <c r="F332" s="22"/>
      <c r="G332" s="9">
        <v>51.539999999999992</v>
      </c>
      <c r="H332" s="10">
        <v>60</v>
      </c>
      <c r="I332" s="10">
        <v>570</v>
      </c>
      <c r="J332" s="22"/>
      <c r="K332" s="22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4"/>
      <c r="AC332" s="15" t="s">
        <v>425</v>
      </c>
      <c r="AD332" s="15">
        <v>-35</v>
      </c>
      <c r="AE332" s="16">
        <v>-19</v>
      </c>
      <c r="AF332" s="15">
        <v>241</v>
      </c>
      <c r="AG332" s="15">
        <v>-4.5</v>
      </c>
      <c r="AH332" s="10">
        <f t="shared" si="32"/>
        <v>0</v>
      </c>
      <c r="AI332" s="10">
        <f t="shared" si="33"/>
        <v>0</v>
      </c>
      <c r="AJ332" s="14"/>
      <c r="AK332" s="14"/>
      <c r="AL332" s="14"/>
      <c r="AM332" s="14"/>
      <c r="AN332" s="14"/>
      <c r="AO332" s="13"/>
      <c r="AP332" s="13"/>
      <c r="AQ332" s="13"/>
      <c r="AR332" s="13"/>
      <c r="AS332" s="13"/>
      <c r="AT332" s="13"/>
      <c r="AU332" s="13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</row>
    <row r="333" spans="1:59" ht="15.6" x14ac:dyDescent="0.25">
      <c r="A333" s="12"/>
      <c r="B333" s="13"/>
      <c r="C333" s="13"/>
      <c r="D333" s="13"/>
      <c r="E333" s="13"/>
      <c r="F333" s="22"/>
      <c r="G333" s="9">
        <v>60.129999999999995</v>
      </c>
      <c r="H333" s="10">
        <v>70</v>
      </c>
      <c r="I333" s="10">
        <v>660</v>
      </c>
      <c r="J333" s="22"/>
      <c r="K333" s="22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4"/>
      <c r="AC333" s="15" t="s">
        <v>426</v>
      </c>
      <c r="AD333" s="15">
        <v>-37</v>
      </c>
      <c r="AE333" s="16">
        <v>-22</v>
      </c>
      <c r="AF333" s="15">
        <v>259</v>
      </c>
      <c r="AG333" s="15">
        <v>-5.3</v>
      </c>
      <c r="AH333" s="10">
        <f t="shared" si="32"/>
        <v>0</v>
      </c>
      <c r="AI333" s="10">
        <f t="shared" si="33"/>
        <v>0</v>
      </c>
      <c r="AJ333" s="14"/>
      <c r="AK333" s="14"/>
      <c r="AL333" s="14"/>
      <c r="AM333" s="14"/>
      <c r="AN333" s="14"/>
      <c r="AO333" s="13"/>
      <c r="AP333" s="13"/>
      <c r="AQ333" s="13"/>
      <c r="AR333" s="13"/>
      <c r="AS333" s="13"/>
      <c r="AT333" s="13"/>
      <c r="AU333" s="13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</row>
    <row r="334" spans="1:59" ht="15.6" x14ac:dyDescent="0.25">
      <c r="A334" s="12"/>
      <c r="B334" s="13"/>
      <c r="C334" s="13"/>
      <c r="D334" s="13"/>
      <c r="E334" s="13"/>
      <c r="F334" s="22"/>
      <c r="G334" s="9">
        <v>68.72</v>
      </c>
      <c r="H334" s="10">
        <v>80</v>
      </c>
      <c r="I334" s="10">
        <v>740</v>
      </c>
      <c r="J334" s="22"/>
      <c r="K334" s="22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4"/>
      <c r="AC334" s="15" t="s">
        <v>218</v>
      </c>
      <c r="AD334" s="15"/>
      <c r="AE334" s="16"/>
      <c r="AF334" s="15"/>
      <c r="AG334" s="15"/>
      <c r="AH334" s="10">
        <f t="shared" si="32"/>
        <v>0</v>
      </c>
      <c r="AI334" s="10">
        <f t="shared" si="33"/>
        <v>0</v>
      </c>
      <c r="AJ334" s="14"/>
      <c r="AK334" s="14"/>
      <c r="AL334" s="14"/>
      <c r="AM334" s="14"/>
      <c r="AN334" s="14"/>
      <c r="AO334" s="13"/>
      <c r="AP334" s="13"/>
      <c r="AQ334" s="13"/>
      <c r="AR334" s="13"/>
      <c r="AS334" s="13"/>
      <c r="AT334" s="13"/>
      <c r="AU334" s="13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</row>
    <row r="335" spans="1:59" ht="15.6" x14ac:dyDescent="0.25">
      <c r="A335" s="12"/>
      <c r="B335" s="13"/>
      <c r="C335" s="13"/>
      <c r="D335" s="13"/>
      <c r="E335" s="13"/>
      <c r="F335" s="22"/>
      <c r="G335" s="9">
        <v>77.309999999999988</v>
      </c>
      <c r="H335" s="10">
        <v>90</v>
      </c>
      <c r="I335" s="10">
        <v>830</v>
      </c>
      <c r="J335" s="22"/>
      <c r="K335" s="22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4"/>
      <c r="AC335" s="15" t="s">
        <v>427</v>
      </c>
      <c r="AD335" s="15">
        <v>-28</v>
      </c>
      <c r="AE335" s="16">
        <v>-24</v>
      </c>
      <c r="AF335" s="15">
        <v>246</v>
      </c>
      <c r="AG335" s="15">
        <v>-6.6</v>
      </c>
      <c r="AH335" s="10">
        <f t="shared" si="32"/>
        <v>0</v>
      </c>
      <c r="AI335" s="10">
        <f t="shared" si="33"/>
        <v>0</v>
      </c>
      <c r="AJ335" s="14"/>
      <c r="AK335" s="14"/>
      <c r="AL335" s="14"/>
      <c r="AM335" s="14"/>
      <c r="AN335" s="14"/>
      <c r="AO335" s="13"/>
      <c r="AP335" s="13"/>
      <c r="AQ335" s="13"/>
      <c r="AR335" s="13"/>
      <c r="AS335" s="13"/>
      <c r="AT335" s="13"/>
      <c r="AU335" s="13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</row>
    <row r="336" spans="1:59" ht="15.6" x14ac:dyDescent="0.25">
      <c r="A336" s="12"/>
      <c r="B336" s="13"/>
      <c r="C336" s="13"/>
      <c r="D336" s="13"/>
      <c r="E336" s="13"/>
      <c r="F336" s="22"/>
      <c r="G336" s="9">
        <v>85.899999999999991</v>
      </c>
      <c r="H336" s="10">
        <v>100</v>
      </c>
      <c r="I336" s="10">
        <v>900</v>
      </c>
      <c r="J336" s="22"/>
      <c r="K336" s="22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4"/>
      <c r="AC336" s="15" t="s">
        <v>428</v>
      </c>
      <c r="AD336" s="15">
        <v>-29</v>
      </c>
      <c r="AE336" s="16">
        <v>-23</v>
      </c>
      <c r="AF336" s="15">
        <v>215</v>
      </c>
      <c r="AG336" s="15">
        <v>-6.9</v>
      </c>
      <c r="AH336" s="10">
        <f t="shared" si="32"/>
        <v>0</v>
      </c>
      <c r="AI336" s="10">
        <f t="shared" si="33"/>
        <v>0</v>
      </c>
      <c r="AJ336" s="14"/>
      <c r="AK336" s="14"/>
      <c r="AL336" s="14"/>
      <c r="AM336" s="14"/>
      <c r="AN336" s="14"/>
      <c r="AO336" s="13"/>
      <c r="AP336" s="13"/>
      <c r="AQ336" s="13"/>
      <c r="AR336" s="13"/>
      <c r="AS336" s="13"/>
      <c r="AT336" s="13"/>
      <c r="AU336" s="13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</row>
    <row r="337" spans="1:59" ht="15.6" x14ac:dyDescent="0.25">
      <c r="A337" s="12"/>
      <c r="B337" s="13"/>
      <c r="C337" s="13"/>
      <c r="D337" s="13"/>
      <c r="E337" s="13"/>
      <c r="F337" s="22"/>
      <c r="G337" s="9">
        <v>171.79999999999998</v>
      </c>
      <c r="H337" s="10">
        <v>200</v>
      </c>
      <c r="I337" s="10">
        <v>1700</v>
      </c>
      <c r="J337" s="22"/>
      <c r="K337" s="22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4"/>
      <c r="AC337" s="15" t="s">
        <v>429</v>
      </c>
      <c r="AD337" s="15">
        <v>-25</v>
      </c>
      <c r="AE337" s="16">
        <v>-19</v>
      </c>
      <c r="AF337" s="15">
        <v>213</v>
      </c>
      <c r="AG337" s="15">
        <v>-5.6</v>
      </c>
      <c r="AH337" s="10">
        <f t="shared" si="32"/>
        <v>0</v>
      </c>
      <c r="AI337" s="10">
        <f t="shared" si="33"/>
        <v>0</v>
      </c>
      <c r="AJ337" s="14"/>
      <c r="AK337" s="14"/>
      <c r="AL337" s="14"/>
      <c r="AM337" s="14"/>
      <c r="AN337" s="14"/>
      <c r="AO337" s="13"/>
      <c r="AP337" s="13"/>
      <c r="AQ337" s="13"/>
      <c r="AR337" s="13"/>
      <c r="AS337" s="13"/>
      <c r="AT337" s="13"/>
      <c r="AU337" s="13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</row>
    <row r="338" spans="1:59" ht="15.6" x14ac:dyDescent="0.25">
      <c r="A338" s="12"/>
      <c r="B338" s="13"/>
      <c r="C338" s="13"/>
      <c r="D338" s="13"/>
      <c r="E338" s="13"/>
      <c r="F338" s="22"/>
      <c r="G338" s="9">
        <v>343.59999999999997</v>
      </c>
      <c r="H338" s="10">
        <v>400</v>
      </c>
      <c r="I338" s="10">
        <v>3100</v>
      </c>
      <c r="J338" s="22"/>
      <c r="K338" s="22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4"/>
      <c r="AC338" s="15" t="s">
        <v>430</v>
      </c>
      <c r="AD338" s="15">
        <v>-20</v>
      </c>
      <c r="AE338" s="16">
        <v>-15</v>
      </c>
      <c r="AF338" s="15">
        <v>229</v>
      </c>
      <c r="AG338" s="15">
        <v>-3</v>
      </c>
      <c r="AH338" s="10">
        <f t="shared" si="32"/>
        <v>0</v>
      </c>
      <c r="AI338" s="10">
        <f t="shared" si="33"/>
        <v>0</v>
      </c>
      <c r="AJ338" s="14"/>
      <c r="AK338" s="14"/>
      <c r="AL338" s="14"/>
      <c r="AM338" s="14"/>
      <c r="AN338" s="14"/>
      <c r="AO338" s="13"/>
      <c r="AP338" s="13"/>
      <c r="AQ338" s="13"/>
      <c r="AR338" s="13"/>
      <c r="AS338" s="13"/>
      <c r="AT338" s="13"/>
      <c r="AU338" s="13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</row>
    <row r="339" spans="1:59" ht="15.6" x14ac:dyDescent="0.25">
      <c r="A339" s="12"/>
      <c r="B339" s="13"/>
      <c r="C339" s="13"/>
      <c r="D339" s="13"/>
      <c r="E339" s="13"/>
      <c r="F339" s="22"/>
      <c r="G339" s="9">
        <v>515.4</v>
      </c>
      <c r="H339" s="10">
        <v>600</v>
      </c>
      <c r="I339" s="10">
        <v>4500</v>
      </c>
      <c r="J339" s="22"/>
      <c r="K339" s="22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4"/>
      <c r="AC339" s="15" t="s">
        <v>431</v>
      </c>
      <c r="AD339" s="15">
        <v>-22</v>
      </c>
      <c r="AE339" s="16">
        <v>-15</v>
      </c>
      <c r="AF339" s="15">
        <v>220</v>
      </c>
      <c r="AG339" s="15">
        <v>-3</v>
      </c>
      <c r="AH339" s="10">
        <f t="shared" si="32"/>
        <v>0</v>
      </c>
      <c r="AI339" s="10">
        <f t="shared" si="33"/>
        <v>0</v>
      </c>
      <c r="AJ339" s="14"/>
      <c r="AK339" s="14"/>
      <c r="AL339" s="14"/>
      <c r="AM339" s="14"/>
      <c r="AN339" s="14"/>
      <c r="AO339" s="13"/>
      <c r="AP339" s="13"/>
      <c r="AQ339" s="13"/>
      <c r="AR339" s="13"/>
      <c r="AS339" s="13"/>
      <c r="AT339" s="13"/>
      <c r="AU339" s="13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</row>
    <row r="340" spans="1:59" ht="15.6" x14ac:dyDescent="0.25">
      <c r="A340" s="12"/>
      <c r="B340" s="13"/>
      <c r="C340" s="13"/>
      <c r="D340" s="13"/>
      <c r="E340" s="13"/>
      <c r="F340" s="22"/>
      <c r="G340" s="9">
        <v>687.19999999999993</v>
      </c>
      <c r="H340" s="10">
        <v>800</v>
      </c>
      <c r="I340" s="10">
        <v>6000</v>
      </c>
      <c r="J340" s="22"/>
      <c r="K340" s="22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4"/>
      <c r="AC340" s="15" t="s">
        <v>432</v>
      </c>
      <c r="AD340" s="15">
        <v>-28</v>
      </c>
      <c r="AE340" s="16">
        <v>-22</v>
      </c>
      <c r="AF340" s="15">
        <v>215</v>
      </c>
      <c r="AG340" s="15">
        <v>-7.4</v>
      </c>
      <c r="AH340" s="10">
        <f t="shared" si="32"/>
        <v>0</v>
      </c>
      <c r="AI340" s="10">
        <f t="shared" si="33"/>
        <v>0</v>
      </c>
      <c r="AJ340" s="14"/>
      <c r="AK340" s="14"/>
      <c r="AL340" s="14"/>
      <c r="AM340" s="14"/>
      <c r="AN340" s="14"/>
      <c r="AO340" s="13"/>
      <c r="AP340" s="13"/>
      <c r="AQ340" s="13"/>
      <c r="AR340" s="13"/>
      <c r="AS340" s="13"/>
      <c r="AT340" s="13"/>
      <c r="AU340" s="13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</row>
    <row r="341" spans="1:59" ht="38.25" customHeight="1" x14ac:dyDescent="0.25">
      <c r="A341" s="12"/>
      <c r="B341" s="13"/>
      <c r="C341" s="13"/>
      <c r="D341" s="13"/>
      <c r="E341" s="13"/>
      <c r="F341" s="22"/>
      <c r="G341" s="9">
        <v>858.99999999999989</v>
      </c>
      <c r="H341" s="10">
        <v>1000</v>
      </c>
      <c r="I341" s="10">
        <v>7000</v>
      </c>
      <c r="J341" s="22"/>
      <c r="K341" s="22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4"/>
      <c r="AC341" s="15" t="s">
        <v>433</v>
      </c>
      <c r="AD341" s="15">
        <v>-30</v>
      </c>
      <c r="AE341" s="16">
        <v>-23</v>
      </c>
      <c r="AF341" s="15">
        <v>211</v>
      </c>
      <c r="AG341" s="15">
        <v>-7.4</v>
      </c>
      <c r="AH341" s="10">
        <f t="shared" si="32"/>
        <v>0</v>
      </c>
      <c r="AI341" s="10">
        <f t="shared" si="33"/>
        <v>0</v>
      </c>
      <c r="AJ341" s="14"/>
      <c r="AK341" s="14"/>
      <c r="AL341" s="14"/>
      <c r="AM341" s="14"/>
      <c r="AN341" s="14"/>
      <c r="AO341" s="13"/>
      <c r="AP341" s="13"/>
      <c r="AQ341" s="13"/>
      <c r="AR341" s="13"/>
      <c r="AS341" s="13"/>
      <c r="AT341" s="13"/>
      <c r="AU341" s="13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</row>
    <row r="342" spans="1:59" ht="35.25" customHeight="1" x14ac:dyDescent="0.25">
      <c r="A342" s="12"/>
      <c r="B342" s="13"/>
      <c r="C342" s="13"/>
      <c r="D342" s="13"/>
      <c r="E342" s="13"/>
      <c r="F342" s="22"/>
      <c r="G342" s="77" t="s">
        <v>621</v>
      </c>
      <c r="H342" s="77"/>
      <c r="I342" s="77"/>
      <c r="J342" s="22"/>
      <c r="K342" s="22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4"/>
      <c r="AC342" s="15" t="s">
        <v>434</v>
      </c>
      <c r="AD342" s="15">
        <v>-32</v>
      </c>
      <c r="AE342" s="16">
        <v>-28</v>
      </c>
      <c r="AF342" s="15">
        <v>230</v>
      </c>
      <c r="AG342" s="15">
        <v>-8.8000000000000007</v>
      </c>
      <c r="AH342" s="10">
        <f t="shared" si="32"/>
        <v>0</v>
      </c>
      <c r="AI342" s="10">
        <f t="shared" si="33"/>
        <v>0</v>
      </c>
      <c r="AJ342" s="14"/>
      <c r="AK342" s="14"/>
      <c r="AL342" s="14"/>
      <c r="AM342" s="14"/>
      <c r="AN342" s="14"/>
      <c r="AO342" s="13"/>
      <c r="AP342" s="13"/>
      <c r="AQ342" s="13"/>
      <c r="AR342" s="13"/>
      <c r="AS342" s="13"/>
      <c r="AT342" s="13"/>
      <c r="AU342" s="13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</row>
    <row r="343" spans="1:59" ht="15.6" x14ac:dyDescent="0.25">
      <c r="A343" s="12"/>
      <c r="B343" s="13"/>
      <c r="C343" s="13"/>
      <c r="D343" s="13"/>
      <c r="E343" s="13"/>
      <c r="F343" s="22"/>
      <c r="G343" s="10"/>
      <c r="H343" s="10" t="s">
        <v>617</v>
      </c>
      <c r="I343" s="10" t="s">
        <v>616</v>
      </c>
      <c r="J343" s="22"/>
      <c r="K343" s="22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4"/>
      <c r="AC343" s="15" t="s">
        <v>435</v>
      </c>
      <c r="AD343" s="15">
        <v>-21</v>
      </c>
      <c r="AE343" s="16">
        <v>-14</v>
      </c>
      <c r="AF343" s="15">
        <v>234</v>
      </c>
      <c r="AG343" s="15">
        <v>-3</v>
      </c>
      <c r="AH343" s="10">
        <f t="shared" si="32"/>
        <v>0</v>
      </c>
      <c r="AI343" s="10">
        <f t="shared" si="33"/>
        <v>0</v>
      </c>
      <c r="AJ343" s="14"/>
      <c r="AK343" s="14"/>
      <c r="AL343" s="14"/>
      <c r="AM343" s="14"/>
      <c r="AN343" s="14"/>
      <c r="AO343" s="13"/>
      <c r="AP343" s="13"/>
      <c r="AQ343" s="13"/>
      <c r="AR343" s="13"/>
      <c r="AS343" s="13"/>
      <c r="AT343" s="13"/>
      <c r="AU343" s="13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</row>
    <row r="344" spans="1:59" ht="15.6" x14ac:dyDescent="0.25">
      <c r="A344" s="12"/>
      <c r="B344" s="13"/>
      <c r="C344" s="13"/>
      <c r="D344" s="13"/>
      <c r="E344" s="13"/>
      <c r="F344" s="22"/>
      <c r="G344" s="10"/>
      <c r="H344" s="10">
        <v>1</v>
      </c>
      <c r="I344" s="10">
        <v>40</v>
      </c>
      <c r="J344" s="22"/>
      <c r="K344" s="22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4"/>
      <c r="AC344" s="15" t="s">
        <v>436</v>
      </c>
      <c r="AD344" s="15">
        <v>-31</v>
      </c>
      <c r="AE344" s="16">
        <v>-27</v>
      </c>
      <c r="AF344" s="15">
        <v>239</v>
      </c>
      <c r="AG344" s="15">
        <v>-8.1999999999999993</v>
      </c>
      <c r="AH344" s="10">
        <f t="shared" si="32"/>
        <v>0</v>
      </c>
      <c r="AI344" s="10">
        <f t="shared" si="33"/>
        <v>0</v>
      </c>
      <c r="AJ344" s="14"/>
      <c r="AK344" s="14"/>
      <c r="AL344" s="14"/>
      <c r="AM344" s="14"/>
      <c r="AN344" s="14"/>
      <c r="AO344" s="13"/>
      <c r="AP344" s="13"/>
      <c r="AQ344" s="13"/>
      <c r="AR344" s="13"/>
      <c r="AS344" s="13"/>
      <c r="AT344" s="13"/>
      <c r="AU344" s="13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</row>
    <row r="345" spans="1:59" ht="15.6" x14ac:dyDescent="0.25">
      <c r="A345" s="12"/>
      <c r="B345" s="13"/>
      <c r="C345" s="13"/>
      <c r="D345" s="13"/>
      <c r="E345" s="13"/>
      <c r="F345" s="22"/>
      <c r="G345" s="10"/>
      <c r="H345" s="10">
        <v>2</v>
      </c>
      <c r="I345" s="10">
        <f t="shared" ref="I345:I363" si="34">I344+5</f>
        <v>45</v>
      </c>
      <c r="J345" s="22"/>
      <c r="K345" s="22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4"/>
      <c r="AC345" s="15" t="s">
        <v>437</v>
      </c>
      <c r="AD345" s="15">
        <v>-21</v>
      </c>
      <c r="AE345" s="16">
        <v>-15</v>
      </c>
      <c r="AF345" s="15">
        <v>213</v>
      </c>
      <c r="AG345" s="15">
        <v>-3.4</v>
      </c>
      <c r="AH345" s="10">
        <f t="shared" si="32"/>
        <v>0</v>
      </c>
      <c r="AI345" s="10">
        <f t="shared" si="33"/>
        <v>0</v>
      </c>
      <c r="AJ345" s="14"/>
      <c r="AK345" s="14"/>
      <c r="AL345" s="14"/>
      <c r="AM345" s="14"/>
      <c r="AN345" s="14"/>
      <c r="AO345" s="13"/>
      <c r="AP345" s="13"/>
      <c r="AQ345" s="13"/>
      <c r="AR345" s="13"/>
      <c r="AS345" s="13"/>
      <c r="AT345" s="13"/>
      <c r="AU345" s="13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</row>
    <row r="346" spans="1:59" ht="15.6" x14ac:dyDescent="0.25">
      <c r="A346" s="12"/>
      <c r="B346" s="13"/>
      <c r="C346" s="13"/>
      <c r="D346" s="13"/>
      <c r="E346" s="13"/>
      <c r="F346" s="22"/>
      <c r="G346" s="10"/>
      <c r="H346" s="10">
        <v>3</v>
      </c>
      <c r="I346" s="10">
        <f t="shared" si="34"/>
        <v>50</v>
      </c>
      <c r="J346" s="22"/>
      <c r="K346" s="22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4"/>
      <c r="AC346" s="15" t="s">
        <v>438</v>
      </c>
      <c r="AD346" s="15">
        <v>-18</v>
      </c>
      <c r="AE346" s="16">
        <v>-12</v>
      </c>
      <c r="AF346" s="15">
        <v>208</v>
      </c>
      <c r="AG346" s="15">
        <v>-1.7</v>
      </c>
      <c r="AH346" s="10">
        <f t="shared" si="32"/>
        <v>0</v>
      </c>
      <c r="AI346" s="10">
        <f t="shared" si="33"/>
        <v>0</v>
      </c>
      <c r="AJ346" s="14"/>
      <c r="AK346" s="14"/>
      <c r="AL346" s="14"/>
      <c r="AM346" s="14"/>
      <c r="AN346" s="14"/>
      <c r="AO346" s="13"/>
      <c r="AP346" s="13"/>
      <c r="AQ346" s="13"/>
      <c r="AR346" s="13"/>
      <c r="AS346" s="13"/>
      <c r="AT346" s="13"/>
      <c r="AU346" s="13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</row>
    <row r="347" spans="1:59" ht="15.6" x14ac:dyDescent="0.25">
      <c r="A347" s="12"/>
      <c r="B347" s="13"/>
      <c r="C347" s="13"/>
      <c r="D347" s="13"/>
      <c r="E347" s="13"/>
      <c r="F347" s="22"/>
      <c r="G347" s="10"/>
      <c r="H347" s="10">
        <v>4</v>
      </c>
      <c r="I347" s="10">
        <f t="shared" si="34"/>
        <v>55</v>
      </c>
      <c r="J347" s="22"/>
      <c r="K347" s="22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4"/>
      <c r="AC347" s="15" t="s">
        <v>439</v>
      </c>
      <c r="AD347" s="15">
        <v>-16</v>
      </c>
      <c r="AE347" s="16">
        <v>-11</v>
      </c>
      <c r="AF347" s="15">
        <v>228</v>
      </c>
      <c r="AG347" s="15">
        <v>-0.4</v>
      </c>
      <c r="AH347" s="10">
        <f t="shared" si="32"/>
        <v>0</v>
      </c>
      <c r="AI347" s="10">
        <f t="shared" si="33"/>
        <v>0</v>
      </c>
      <c r="AJ347" s="14"/>
      <c r="AK347" s="14"/>
      <c r="AL347" s="14"/>
      <c r="AM347" s="14"/>
      <c r="AN347" s="14"/>
      <c r="AO347" s="13"/>
      <c r="AP347" s="13"/>
      <c r="AQ347" s="13"/>
      <c r="AR347" s="13"/>
      <c r="AS347" s="13"/>
      <c r="AT347" s="13"/>
      <c r="AU347" s="13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</row>
    <row r="348" spans="1:59" ht="15.6" x14ac:dyDescent="0.25">
      <c r="A348" s="12"/>
      <c r="B348" s="13"/>
      <c r="C348" s="13"/>
      <c r="D348" s="13"/>
      <c r="E348" s="13"/>
      <c r="F348" s="22"/>
      <c r="G348" s="10"/>
      <c r="H348" s="10">
        <v>5</v>
      </c>
      <c r="I348" s="10">
        <f t="shared" si="34"/>
        <v>60</v>
      </c>
      <c r="J348" s="22"/>
      <c r="K348" s="22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4"/>
      <c r="AC348" s="15" t="s">
        <v>440</v>
      </c>
      <c r="AD348" s="15">
        <v>-19</v>
      </c>
      <c r="AE348" s="16">
        <v>-14</v>
      </c>
      <c r="AF348" s="15">
        <v>241</v>
      </c>
      <c r="AG348" s="15">
        <v>-1.8</v>
      </c>
      <c r="AH348" s="10">
        <f t="shared" si="32"/>
        <v>0</v>
      </c>
      <c r="AI348" s="10">
        <f t="shared" si="33"/>
        <v>0</v>
      </c>
      <c r="AJ348" s="14"/>
      <c r="AK348" s="14"/>
      <c r="AL348" s="14"/>
      <c r="AM348" s="14"/>
      <c r="AN348" s="14"/>
      <c r="AO348" s="13"/>
      <c r="AP348" s="13"/>
      <c r="AQ348" s="13"/>
      <c r="AR348" s="13"/>
      <c r="AS348" s="13"/>
      <c r="AT348" s="13"/>
      <c r="AU348" s="13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</row>
    <row r="349" spans="1:59" ht="15.6" x14ac:dyDescent="0.25">
      <c r="A349" s="12"/>
      <c r="B349" s="13"/>
      <c r="C349" s="13"/>
      <c r="D349" s="13"/>
      <c r="E349" s="13"/>
      <c r="F349" s="22"/>
      <c r="G349" s="10"/>
      <c r="H349" s="10">
        <v>6</v>
      </c>
      <c r="I349" s="10">
        <f t="shared" si="34"/>
        <v>65</v>
      </c>
      <c r="J349" s="22"/>
      <c r="K349" s="22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4"/>
      <c r="AC349" s="15" t="s">
        <v>441</v>
      </c>
      <c r="AD349" s="15">
        <v>-21</v>
      </c>
      <c r="AE349" s="16">
        <v>-16</v>
      </c>
      <c r="AF349" s="15">
        <v>260</v>
      </c>
      <c r="AG349" s="15">
        <v>-2.8</v>
      </c>
      <c r="AH349" s="10">
        <f t="shared" si="32"/>
        <v>0</v>
      </c>
      <c r="AI349" s="10">
        <f t="shared" si="33"/>
        <v>0</v>
      </c>
      <c r="AJ349" s="14"/>
      <c r="AK349" s="14"/>
      <c r="AL349" s="14"/>
      <c r="AM349" s="14"/>
      <c r="AN349" s="14"/>
      <c r="AO349" s="13"/>
      <c r="AP349" s="13"/>
      <c r="AQ349" s="13"/>
      <c r="AR349" s="13"/>
      <c r="AS349" s="13"/>
      <c r="AT349" s="13"/>
      <c r="AU349" s="13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</row>
    <row r="350" spans="1:59" ht="15.6" x14ac:dyDescent="0.25">
      <c r="A350" s="12"/>
      <c r="B350" s="13"/>
      <c r="C350" s="13"/>
      <c r="D350" s="13"/>
      <c r="E350" s="13"/>
      <c r="F350" s="22"/>
      <c r="G350" s="10"/>
      <c r="H350" s="10">
        <v>7</v>
      </c>
      <c r="I350" s="10">
        <f t="shared" si="34"/>
        <v>70</v>
      </c>
      <c r="J350" s="22"/>
      <c r="K350" s="22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4"/>
      <c r="AC350" s="15" t="s">
        <v>442</v>
      </c>
      <c r="AD350" s="15">
        <v>-30</v>
      </c>
      <c r="AE350" s="16">
        <v>-25</v>
      </c>
      <c r="AF350" s="15">
        <v>223</v>
      </c>
      <c r="AG350" s="15">
        <v>-7.5</v>
      </c>
      <c r="AH350" s="10">
        <f t="shared" si="32"/>
        <v>0</v>
      </c>
      <c r="AI350" s="10">
        <f t="shared" si="33"/>
        <v>0</v>
      </c>
      <c r="AJ350" s="14"/>
      <c r="AK350" s="14"/>
      <c r="AL350" s="14"/>
      <c r="AM350" s="14"/>
      <c r="AN350" s="14"/>
      <c r="AO350" s="13"/>
      <c r="AP350" s="13"/>
      <c r="AQ350" s="13"/>
      <c r="AR350" s="13"/>
      <c r="AS350" s="13"/>
      <c r="AT350" s="13"/>
      <c r="AU350" s="13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</row>
    <row r="351" spans="1:59" ht="15.6" x14ac:dyDescent="0.25">
      <c r="A351" s="12"/>
      <c r="B351" s="13"/>
      <c r="C351" s="13"/>
      <c r="D351" s="13"/>
      <c r="E351" s="13"/>
      <c r="F351" s="22"/>
      <c r="G351" s="10"/>
      <c r="H351" s="10">
        <v>8</v>
      </c>
      <c r="I351" s="10">
        <f t="shared" si="34"/>
        <v>75</v>
      </c>
      <c r="J351" s="22"/>
      <c r="K351" s="22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4"/>
      <c r="AC351" s="19" t="s">
        <v>114</v>
      </c>
      <c r="AD351" s="18"/>
      <c r="AE351" s="18"/>
      <c r="AF351" s="18"/>
      <c r="AG351" s="17"/>
      <c r="AH351" s="10">
        <f t="shared" si="32"/>
        <v>0</v>
      </c>
      <c r="AI351" s="10"/>
      <c r="AJ351" s="14"/>
      <c r="AK351" s="14"/>
      <c r="AL351" s="14"/>
      <c r="AM351" s="14"/>
      <c r="AN351" s="14"/>
      <c r="AO351" s="13"/>
      <c r="AP351" s="13"/>
      <c r="AQ351" s="13"/>
      <c r="AR351" s="13"/>
      <c r="AS351" s="13"/>
      <c r="AT351" s="13"/>
      <c r="AU351" s="13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</row>
    <row r="352" spans="1:59" ht="15.6" x14ac:dyDescent="0.25">
      <c r="A352" s="12"/>
      <c r="B352" s="13"/>
      <c r="C352" s="13"/>
      <c r="D352" s="13"/>
      <c r="E352" s="13"/>
      <c r="F352" s="22"/>
      <c r="G352" s="10"/>
      <c r="H352" s="10">
        <v>9</v>
      </c>
      <c r="I352" s="10">
        <f t="shared" si="34"/>
        <v>80</v>
      </c>
      <c r="J352" s="22"/>
      <c r="K352" s="22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4"/>
      <c r="AC352" s="15" t="s">
        <v>443</v>
      </c>
      <c r="AD352" s="15">
        <v>-25</v>
      </c>
      <c r="AE352" s="16">
        <v>-12</v>
      </c>
      <c r="AF352" s="15">
        <v>226</v>
      </c>
      <c r="AG352" s="15">
        <v>-0.6</v>
      </c>
      <c r="AH352" s="10">
        <f t="shared" si="32"/>
        <v>0</v>
      </c>
      <c r="AI352" s="10">
        <f>AH351</f>
        <v>0</v>
      </c>
      <c r="AJ352" s="14"/>
      <c r="AK352" s="14"/>
      <c r="AL352" s="14"/>
      <c r="AM352" s="14"/>
      <c r="AN352" s="14"/>
      <c r="AO352" s="13"/>
      <c r="AP352" s="13"/>
      <c r="AQ352" s="13"/>
      <c r="AR352" s="13"/>
      <c r="AS352" s="13"/>
      <c r="AT352" s="13"/>
      <c r="AU352" s="13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</row>
    <row r="353" spans="1:59" ht="15.6" x14ac:dyDescent="0.25">
      <c r="A353" s="12"/>
      <c r="B353" s="13"/>
      <c r="C353" s="13"/>
      <c r="D353" s="13"/>
      <c r="E353" s="13"/>
      <c r="F353" s="22"/>
      <c r="G353" s="10"/>
      <c r="H353" s="10">
        <v>10</v>
      </c>
      <c r="I353" s="10">
        <f t="shared" si="34"/>
        <v>85</v>
      </c>
      <c r="J353" s="22"/>
      <c r="K353" s="22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4"/>
      <c r="AC353" s="15" t="s">
        <v>444</v>
      </c>
      <c r="AD353" s="15">
        <v>-25</v>
      </c>
      <c r="AE353" s="16">
        <v>-12</v>
      </c>
      <c r="AF353" s="15">
        <v>228</v>
      </c>
      <c r="AG353" s="15">
        <v>-0.3</v>
      </c>
      <c r="AH353" s="10">
        <f t="shared" si="32"/>
        <v>0</v>
      </c>
      <c r="AI353" s="10">
        <f>AI352+$AH$351</f>
        <v>0</v>
      </c>
      <c r="AJ353" s="14"/>
      <c r="AK353" s="14"/>
      <c r="AL353" s="14"/>
      <c r="AM353" s="14"/>
      <c r="AN353" s="14"/>
      <c r="AO353" s="13"/>
      <c r="AP353" s="13"/>
      <c r="AQ353" s="13"/>
      <c r="AR353" s="13"/>
      <c r="AS353" s="13"/>
      <c r="AT353" s="13"/>
      <c r="AU353" s="13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</row>
    <row r="354" spans="1:59" ht="15.6" x14ac:dyDescent="0.25">
      <c r="A354" s="12"/>
      <c r="B354" s="13"/>
      <c r="C354" s="13"/>
      <c r="D354" s="13"/>
      <c r="E354" s="13"/>
      <c r="F354" s="22"/>
      <c r="G354" s="10"/>
      <c r="H354" s="10">
        <v>11</v>
      </c>
      <c r="I354" s="10">
        <f t="shared" si="34"/>
        <v>90</v>
      </c>
      <c r="J354" s="22"/>
      <c r="K354" s="22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4"/>
      <c r="AC354" s="19" t="s">
        <v>133</v>
      </c>
      <c r="AD354" s="18"/>
      <c r="AE354" s="18"/>
      <c r="AF354" s="18"/>
      <c r="AG354" s="17"/>
      <c r="AH354" s="10">
        <f t="shared" si="32"/>
        <v>0</v>
      </c>
      <c r="AI354" s="10"/>
      <c r="AJ354" s="14"/>
      <c r="AK354" s="14"/>
      <c r="AL354" s="14"/>
      <c r="AM354" s="14"/>
      <c r="AN354" s="14"/>
      <c r="AO354" s="13"/>
      <c r="AP354" s="13"/>
      <c r="AQ354" s="13"/>
      <c r="AR354" s="13"/>
      <c r="AS354" s="13"/>
      <c r="AT354" s="13"/>
      <c r="AU354" s="13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</row>
    <row r="355" spans="1:59" ht="15.6" x14ac:dyDescent="0.25">
      <c r="A355" s="12"/>
      <c r="B355" s="13"/>
      <c r="C355" s="13"/>
      <c r="D355" s="13"/>
      <c r="E355" s="13"/>
      <c r="F355" s="22"/>
      <c r="G355" s="10"/>
      <c r="H355" s="10">
        <v>12</v>
      </c>
      <c r="I355" s="10">
        <f t="shared" si="34"/>
        <v>95</v>
      </c>
      <c r="J355" s="22"/>
      <c r="K355" s="22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4"/>
      <c r="AC355" s="15" t="s">
        <v>445</v>
      </c>
      <c r="AD355" s="15">
        <v>-19</v>
      </c>
      <c r="AE355" s="16">
        <v>-8</v>
      </c>
      <c r="AF355" s="15">
        <v>180</v>
      </c>
      <c r="AG355" s="15">
        <v>0.9</v>
      </c>
      <c r="AH355" s="10">
        <f t="shared" si="32"/>
        <v>0</v>
      </c>
      <c r="AI355" s="10">
        <f>AH354</f>
        <v>0</v>
      </c>
      <c r="AJ355" s="14"/>
      <c r="AK355" s="14"/>
      <c r="AL355" s="14"/>
      <c r="AM355" s="14"/>
      <c r="AN355" s="14"/>
      <c r="AO355" s="13"/>
      <c r="AP355" s="13"/>
      <c r="AQ355" s="13"/>
      <c r="AR355" s="13"/>
      <c r="AS355" s="13"/>
      <c r="AT355" s="13"/>
      <c r="AU355" s="13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</row>
    <row r="356" spans="1:59" ht="15.6" x14ac:dyDescent="0.25">
      <c r="A356" s="12"/>
      <c r="B356" s="13"/>
      <c r="C356" s="13"/>
      <c r="D356" s="13"/>
      <c r="E356" s="13"/>
      <c r="F356" s="22"/>
      <c r="G356" s="10"/>
      <c r="H356" s="10">
        <v>13</v>
      </c>
      <c r="I356" s="10">
        <f t="shared" si="34"/>
        <v>100</v>
      </c>
      <c r="J356" s="22"/>
      <c r="K356" s="22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4"/>
      <c r="AC356" s="15" t="s">
        <v>446</v>
      </c>
      <c r="AD356" s="15">
        <v>-22</v>
      </c>
      <c r="AE356" s="16">
        <v>-11</v>
      </c>
      <c r="AF356" s="15">
        <v>196</v>
      </c>
      <c r="AG356" s="15">
        <v>-0.8</v>
      </c>
      <c r="AH356" s="10">
        <f t="shared" si="32"/>
        <v>0</v>
      </c>
      <c r="AI356" s="10">
        <f>AI355+$AH$354</f>
        <v>0</v>
      </c>
      <c r="AJ356" s="14"/>
      <c r="AK356" s="14"/>
      <c r="AL356" s="14"/>
      <c r="AM356" s="14"/>
      <c r="AN356" s="14"/>
      <c r="AO356" s="13"/>
      <c r="AP356" s="13"/>
      <c r="AQ356" s="13"/>
      <c r="AR356" s="13"/>
      <c r="AS356" s="13"/>
      <c r="AT356" s="13"/>
      <c r="AU356" s="13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</row>
    <row r="357" spans="1:59" ht="15.6" x14ac:dyDescent="0.25">
      <c r="A357" s="12"/>
      <c r="B357" s="13"/>
      <c r="C357" s="13"/>
      <c r="D357" s="13"/>
      <c r="E357" s="13"/>
      <c r="F357" s="22"/>
      <c r="G357" s="10"/>
      <c r="H357" s="10">
        <v>14</v>
      </c>
      <c r="I357" s="10">
        <f t="shared" si="34"/>
        <v>105</v>
      </c>
      <c r="J357" s="22"/>
      <c r="K357" s="22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4"/>
      <c r="AC357" s="15" t="s">
        <v>447</v>
      </c>
      <c r="AD357" s="15">
        <v>-18</v>
      </c>
      <c r="AE357" s="16">
        <v>-8</v>
      </c>
      <c r="AF357" s="15">
        <v>183</v>
      </c>
      <c r="AG357" s="15">
        <v>0.8</v>
      </c>
      <c r="AH357" s="10">
        <f t="shared" si="32"/>
        <v>0</v>
      </c>
      <c r="AI357" s="10">
        <f>AI356+$AH$354</f>
        <v>0</v>
      </c>
      <c r="AJ357" s="14"/>
      <c r="AK357" s="14"/>
      <c r="AL357" s="14"/>
      <c r="AM357" s="14"/>
      <c r="AN357" s="14"/>
      <c r="AO357" s="13"/>
      <c r="AP357" s="13"/>
      <c r="AQ357" s="13"/>
      <c r="AR357" s="13"/>
      <c r="AS357" s="13"/>
      <c r="AT357" s="13"/>
      <c r="AU357" s="13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</row>
    <row r="358" spans="1:59" ht="15.6" x14ac:dyDescent="0.25">
      <c r="A358" s="12"/>
      <c r="B358" s="13"/>
      <c r="C358" s="13"/>
      <c r="D358" s="13"/>
      <c r="E358" s="13"/>
      <c r="F358" s="22"/>
      <c r="G358" s="10"/>
      <c r="H358" s="10">
        <v>15</v>
      </c>
      <c r="I358" s="10">
        <f t="shared" si="34"/>
        <v>110</v>
      </c>
      <c r="J358" s="22"/>
      <c r="K358" s="22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4"/>
      <c r="AC358" s="15" t="s">
        <v>448</v>
      </c>
      <c r="AD358" s="15">
        <v>-17</v>
      </c>
      <c r="AE358" s="16">
        <v>-7</v>
      </c>
      <c r="AF358" s="15">
        <v>181</v>
      </c>
      <c r="AG358" s="15">
        <v>0.9</v>
      </c>
      <c r="AH358" s="10">
        <f t="shared" si="32"/>
        <v>0</v>
      </c>
      <c r="AI358" s="10">
        <f>AI357+$AH$354</f>
        <v>0</v>
      </c>
      <c r="AJ358" s="14"/>
      <c r="AK358" s="14"/>
      <c r="AL358" s="14"/>
      <c r="AM358" s="14"/>
      <c r="AN358" s="14"/>
      <c r="AO358" s="13"/>
      <c r="AP358" s="13"/>
      <c r="AQ358" s="13"/>
      <c r="AR358" s="13"/>
      <c r="AS358" s="13"/>
      <c r="AT358" s="13"/>
      <c r="AU358" s="13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</row>
    <row r="359" spans="1:59" ht="15.6" x14ac:dyDescent="0.25">
      <c r="A359" s="12"/>
      <c r="B359" s="13"/>
      <c r="C359" s="13"/>
      <c r="D359" s="13"/>
      <c r="E359" s="13"/>
      <c r="F359" s="22"/>
      <c r="G359" s="10"/>
      <c r="H359" s="10">
        <v>16</v>
      </c>
      <c r="I359" s="10">
        <f t="shared" si="34"/>
        <v>115</v>
      </c>
      <c r="J359" s="22"/>
      <c r="K359" s="22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4"/>
      <c r="AC359" s="19" t="s">
        <v>82</v>
      </c>
      <c r="AD359" s="18"/>
      <c r="AE359" s="18"/>
      <c r="AF359" s="18"/>
      <c r="AG359" s="17"/>
      <c r="AH359" s="10">
        <f t="shared" si="32"/>
        <v>0</v>
      </c>
      <c r="AI359" s="10"/>
      <c r="AJ359" s="14"/>
      <c r="AK359" s="14"/>
      <c r="AL359" s="14"/>
      <c r="AM359" s="14"/>
      <c r="AN359" s="14"/>
      <c r="AO359" s="13"/>
      <c r="AP359" s="13"/>
      <c r="AQ359" s="13"/>
      <c r="AR359" s="13"/>
      <c r="AS359" s="13"/>
      <c r="AT359" s="13"/>
      <c r="AU359" s="13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</row>
    <row r="360" spans="1:59" ht="15.6" x14ac:dyDescent="0.25">
      <c r="A360" s="12"/>
      <c r="B360" s="13"/>
      <c r="C360" s="13"/>
      <c r="D360" s="13"/>
      <c r="E360" s="13"/>
      <c r="F360" s="22"/>
      <c r="G360" s="10"/>
      <c r="H360" s="10">
        <v>17</v>
      </c>
      <c r="I360" s="10">
        <f t="shared" si="34"/>
        <v>120</v>
      </c>
      <c r="J360" s="22"/>
      <c r="K360" s="22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4"/>
      <c r="AC360" s="15" t="s">
        <v>449</v>
      </c>
      <c r="AD360" s="15">
        <v>-25</v>
      </c>
      <c r="AE360" s="16">
        <v>-14</v>
      </c>
      <c r="AF360" s="15">
        <v>219</v>
      </c>
      <c r="AG360" s="15">
        <v>-2.2000000000000002</v>
      </c>
      <c r="AH360" s="10">
        <f t="shared" si="32"/>
        <v>0</v>
      </c>
      <c r="AI360" s="10">
        <f>AH359</f>
        <v>0</v>
      </c>
      <c r="AJ360" s="14"/>
      <c r="AK360" s="14"/>
      <c r="AL360" s="14"/>
      <c r="AM360" s="14"/>
      <c r="AN360" s="14"/>
      <c r="AO360" s="13"/>
      <c r="AP360" s="13"/>
      <c r="AQ360" s="13"/>
      <c r="AR360" s="13"/>
      <c r="AS360" s="13"/>
      <c r="AT360" s="13"/>
      <c r="AU360" s="13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</row>
    <row r="361" spans="1:59" ht="15.6" x14ac:dyDescent="0.25">
      <c r="A361" s="12"/>
      <c r="B361" s="13"/>
      <c r="C361" s="13"/>
      <c r="D361" s="13"/>
      <c r="E361" s="13"/>
      <c r="F361" s="22"/>
      <c r="G361" s="10"/>
      <c r="H361" s="10">
        <v>18</v>
      </c>
      <c r="I361" s="10">
        <f t="shared" si="34"/>
        <v>125</v>
      </c>
      <c r="J361" s="22"/>
      <c r="K361" s="22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4"/>
      <c r="AC361" s="19" t="s">
        <v>175</v>
      </c>
      <c r="AD361" s="18"/>
      <c r="AE361" s="18"/>
      <c r="AF361" s="18"/>
      <c r="AG361" s="17"/>
      <c r="AH361" s="10">
        <f t="shared" si="32"/>
        <v>0</v>
      </c>
      <c r="AI361" s="10"/>
      <c r="AJ361" s="14"/>
      <c r="AK361" s="14"/>
      <c r="AL361" s="14"/>
      <c r="AM361" s="14"/>
      <c r="AN361" s="14"/>
      <c r="AO361" s="13"/>
      <c r="AP361" s="13"/>
      <c r="AQ361" s="13"/>
      <c r="AR361" s="13"/>
      <c r="AS361" s="13"/>
      <c r="AT361" s="13"/>
      <c r="AU361" s="13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</row>
    <row r="362" spans="1:59" ht="31.5" customHeight="1" x14ac:dyDescent="0.25">
      <c r="A362" s="12"/>
      <c r="B362" s="13"/>
      <c r="C362" s="13"/>
      <c r="D362" s="13"/>
      <c r="E362" s="13"/>
      <c r="F362" s="22"/>
      <c r="G362" s="10"/>
      <c r="H362" s="10">
        <v>19</v>
      </c>
      <c r="I362" s="10">
        <f t="shared" si="34"/>
        <v>130</v>
      </c>
      <c r="J362" s="22"/>
      <c r="K362" s="22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4"/>
      <c r="AC362" s="15" t="s">
        <v>450</v>
      </c>
      <c r="AD362" s="15">
        <v>-27</v>
      </c>
      <c r="AE362" s="16">
        <v>-16</v>
      </c>
      <c r="AF362" s="15">
        <v>210</v>
      </c>
      <c r="AG362" s="15">
        <v>-3.8</v>
      </c>
      <c r="AH362" s="10">
        <f t="shared" si="32"/>
        <v>0</v>
      </c>
      <c r="AI362" s="10">
        <f>AH361</f>
        <v>0</v>
      </c>
      <c r="AJ362" s="14"/>
      <c r="AK362" s="14"/>
      <c r="AL362" s="14"/>
      <c r="AM362" s="14"/>
      <c r="AN362" s="14"/>
      <c r="AO362" s="13"/>
      <c r="AP362" s="13"/>
      <c r="AQ362" s="13"/>
      <c r="AR362" s="13"/>
      <c r="AS362" s="13"/>
      <c r="AT362" s="13"/>
      <c r="AU362" s="13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</row>
    <row r="363" spans="1:59" ht="31.2" x14ac:dyDescent="0.25">
      <c r="A363" s="12"/>
      <c r="B363" s="13"/>
      <c r="C363" s="13"/>
      <c r="D363" s="13"/>
      <c r="E363" s="13"/>
      <c r="F363" s="22"/>
      <c r="G363" s="10"/>
      <c r="H363" s="10">
        <v>20</v>
      </c>
      <c r="I363" s="10">
        <f t="shared" si="34"/>
        <v>135</v>
      </c>
      <c r="J363" s="22"/>
      <c r="K363" s="22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4"/>
      <c r="AC363" s="19" t="s">
        <v>177</v>
      </c>
      <c r="AD363" s="18"/>
      <c r="AE363" s="18"/>
      <c r="AF363" s="18"/>
      <c r="AG363" s="17"/>
      <c r="AH363" s="10">
        <f t="shared" si="32"/>
        <v>0</v>
      </c>
      <c r="AI363" s="10"/>
      <c r="AJ363" s="14"/>
      <c r="AK363" s="14"/>
      <c r="AL363" s="14"/>
      <c r="AM363" s="14"/>
      <c r="AN363" s="14"/>
      <c r="AO363" s="13"/>
      <c r="AP363" s="13"/>
      <c r="AQ363" s="13"/>
      <c r="AR363" s="13"/>
      <c r="AS363" s="13"/>
      <c r="AT363" s="13"/>
      <c r="AU363" s="13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</row>
    <row r="364" spans="1:59" ht="50.25" customHeight="1" x14ac:dyDescent="0.25">
      <c r="A364" s="12"/>
      <c r="B364" s="13"/>
      <c r="C364" s="13"/>
      <c r="D364" s="13"/>
      <c r="E364" s="13"/>
      <c r="F364" s="22"/>
      <c r="G364" s="77" t="s">
        <v>620</v>
      </c>
      <c r="H364" s="77"/>
      <c r="I364" s="77"/>
      <c r="J364" s="22"/>
      <c r="K364" s="22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4"/>
      <c r="AC364" s="15" t="s">
        <v>451</v>
      </c>
      <c r="AD364" s="15">
        <v>-26</v>
      </c>
      <c r="AE364" s="16">
        <v>-15</v>
      </c>
      <c r="AF364" s="15">
        <v>198</v>
      </c>
      <c r="AG364" s="15">
        <v>-3.4</v>
      </c>
      <c r="AH364" s="10">
        <f t="shared" si="32"/>
        <v>0</v>
      </c>
      <c r="AI364" s="10">
        <f>AH363</f>
        <v>0</v>
      </c>
      <c r="AJ364" s="14"/>
      <c r="AK364" s="14"/>
      <c r="AL364" s="14"/>
      <c r="AM364" s="14"/>
      <c r="AN364" s="14"/>
      <c r="AO364" s="13"/>
      <c r="AP364" s="13"/>
      <c r="AQ364" s="13"/>
      <c r="AR364" s="13"/>
      <c r="AS364" s="13"/>
      <c r="AT364" s="13"/>
      <c r="AU364" s="13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</row>
    <row r="365" spans="1:59" ht="15.6" x14ac:dyDescent="0.25">
      <c r="A365" s="12"/>
      <c r="B365" s="13"/>
      <c r="C365" s="13"/>
      <c r="D365" s="13"/>
      <c r="E365" s="13"/>
      <c r="F365" s="22"/>
      <c r="G365" s="10"/>
      <c r="H365" s="10" t="s">
        <v>617</v>
      </c>
      <c r="I365" s="10" t="s">
        <v>616</v>
      </c>
      <c r="J365" s="22"/>
      <c r="K365" s="22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4"/>
      <c r="AC365" s="15" t="s">
        <v>452</v>
      </c>
      <c r="AD365" s="15">
        <v>-25</v>
      </c>
      <c r="AE365" s="16">
        <v>-14</v>
      </c>
      <c r="AF365" s="15">
        <v>208</v>
      </c>
      <c r="AG365" s="15">
        <v>-2.5</v>
      </c>
      <c r="AH365" s="10">
        <f t="shared" si="32"/>
        <v>0</v>
      </c>
      <c r="AI365" s="10">
        <f>AI364+$AH$363</f>
        <v>0</v>
      </c>
      <c r="AJ365" s="14"/>
      <c r="AK365" s="14"/>
      <c r="AL365" s="14"/>
      <c r="AM365" s="14"/>
      <c r="AN365" s="14"/>
      <c r="AO365" s="13"/>
      <c r="AP365" s="13"/>
      <c r="AQ365" s="13"/>
      <c r="AR365" s="13"/>
      <c r="AS365" s="13"/>
      <c r="AT365" s="13"/>
      <c r="AU365" s="13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</row>
    <row r="366" spans="1:59" ht="31.5" customHeight="1" x14ac:dyDescent="0.25">
      <c r="A366" s="12"/>
      <c r="B366" s="13"/>
      <c r="C366" s="13"/>
      <c r="D366" s="13"/>
      <c r="E366" s="13"/>
      <c r="F366" s="22"/>
      <c r="G366" s="10"/>
      <c r="H366" s="10">
        <v>1</v>
      </c>
      <c r="I366" s="10">
        <v>30</v>
      </c>
      <c r="J366" s="22"/>
      <c r="K366" s="22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4"/>
      <c r="AC366" s="15" t="s">
        <v>453</v>
      </c>
      <c r="AD366" s="15">
        <v>-24</v>
      </c>
      <c r="AE366" s="16">
        <v>-13</v>
      </c>
      <c r="AF366" s="15">
        <v>201</v>
      </c>
      <c r="AG366" s="15">
        <v>-2.5</v>
      </c>
      <c r="AH366" s="10">
        <f t="shared" si="32"/>
        <v>0</v>
      </c>
      <c r="AI366" s="10">
        <f>AI365+$AH$363</f>
        <v>0</v>
      </c>
      <c r="AJ366" s="14"/>
      <c r="AK366" s="14"/>
      <c r="AL366" s="14"/>
      <c r="AM366" s="14"/>
      <c r="AN366" s="14"/>
      <c r="AO366" s="13"/>
      <c r="AP366" s="13"/>
      <c r="AQ366" s="13"/>
      <c r="AR366" s="13"/>
      <c r="AS366" s="13"/>
      <c r="AT366" s="13"/>
      <c r="AU366" s="13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</row>
    <row r="367" spans="1:59" ht="15.6" customHeight="1" x14ac:dyDescent="0.25">
      <c r="A367" s="12"/>
      <c r="B367" s="13"/>
      <c r="C367" s="13"/>
      <c r="D367" s="13"/>
      <c r="E367" s="13"/>
      <c r="F367" s="22"/>
      <c r="G367" s="10"/>
      <c r="H367" s="10">
        <v>2</v>
      </c>
      <c r="I367" s="10">
        <f t="shared" ref="I367:I385" si="35">I366+5</f>
        <v>35</v>
      </c>
      <c r="J367" s="22"/>
      <c r="K367" s="22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4"/>
      <c r="AC367" s="19" t="s">
        <v>454</v>
      </c>
      <c r="AD367" s="18"/>
      <c r="AE367" s="18"/>
      <c r="AF367" s="18"/>
      <c r="AG367" s="17"/>
      <c r="AH367" s="10">
        <f t="shared" si="32"/>
        <v>0</v>
      </c>
      <c r="AI367" s="10"/>
      <c r="AJ367" s="14"/>
      <c r="AK367" s="14"/>
      <c r="AL367" s="14"/>
      <c r="AM367" s="14"/>
      <c r="AN367" s="14"/>
      <c r="AO367" s="13"/>
      <c r="AP367" s="13"/>
      <c r="AQ367" s="13"/>
      <c r="AR367" s="13"/>
      <c r="AS367" s="13"/>
      <c r="AT367" s="13"/>
      <c r="AU367" s="13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</row>
    <row r="368" spans="1:59" ht="15.6" x14ac:dyDescent="0.25">
      <c r="A368" s="12"/>
      <c r="B368" s="13"/>
      <c r="C368" s="13"/>
      <c r="D368" s="13"/>
      <c r="E368" s="13"/>
      <c r="F368" s="22"/>
      <c r="G368" s="10"/>
      <c r="H368" s="10">
        <v>3</v>
      </c>
      <c r="I368" s="10">
        <f t="shared" si="35"/>
        <v>40</v>
      </c>
      <c r="J368" s="22"/>
      <c r="K368" s="22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4"/>
      <c r="AC368" s="15" t="s">
        <v>455</v>
      </c>
      <c r="AD368" s="15">
        <v>-41</v>
      </c>
      <c r="AE368" s="16">
        <v>-33</v>
      </c>
      <c r="AF368" s="15">
        <v>275</v>
      </c>
      <c r="AG368" s="15">
        <v>-12.6</v>
      </c>
      <c r="AH368" s="10">
        <f t="shared" si="32"/>
        <v>0</v>
      </c>
      <c r="AI368" s="10">
        <f>AH367</f>
        <v>0</v>
      </c>
      <c r="AJ368" s="14"/>
      <c r="AK368" s="14"/>
      <c r="AL368" s="14"/>
      <c r="AM368" s="14"/>
      <c r="AN368" s="14"/>
      <c r="AO368" s="13"/>
      <c r="AP368" s="13"/>
      <c r="AQ368" s="13"/>
      <c r="AR368" s="13"/>
      <c r="AS368" s="13"/>
      <c r="AT368" s="13"/>
      <c r="AU368" s="13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</row>
    <row r="369" spans="1:59" ht="15.6" x14ac:dyDescent="0.25">
      <c r="A369" s="12"/>
      <c r="B369" s="13"/>
      <c r="C369" s="13"/>
      <c r="D369" s="13"/>
      <c r="E369" s="13"/>
      <c r="F369" s="22"/>
      <c r="G369" s="10"/>
      <c r="H369" s="10">
        <v>4</v>
      </c>
      <c r="I369" s="10">
        <f t="shared" si="35"/>
        <v>45</v>
      </c>
      <c r="J369" s="22"/>
      <c r="K369" s="22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4"/>
      <c r="AC369" s="15" t="s">
        <v>456</v>
      </c>
      <c r="AD369" s="15">
        <v>-54</v>
      </c>
      <c r="AE369" s="16">
        <v>-46</v>
      </c>
      <c r="AF369" s="15">
        <v>267</v>
      </c>
      <c r="AG369" s="15">
        <v>-20.3</v>
      </c>
      <c r="AH369" s="10">
        <f t="shared" si="32"/>
        <v>0</v>
      </c>
      <c r="AI369" s="10">
        <f t="shared" ref="AI369:AI411" si="36">AI368+$AH$367</f>
        <v>0</v>
      </c>
      <c r="AJ369" s="14"/>
      <c r="AK369" s="14"/>
      <c r="AL369" s="14"/>
      <c r="AM369" s="14"/>
      <c r="AN369" s="14"/>
      <c r="AO369" s="13"/>
      <c r="AP369" s="13"/>
      <c r="AQ369" s="13"/>
      <c r="AR369" s="13"/>
      <c r="AS369" s="13"/>
      <c r="AT369" s="13"/>
      <c r="AU369" s="13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</row>
    <row r="370" spans="1:59" ht="15.6" x14ac:dyDescent="0.25">
      <c r="A370" s="12"/>
      <c r="B370" s="13"/>
      <c r="C370" s="13"/>
      <c r="D370" s="13"/>
      <c r="E370" s="13"/>
      <c r="F370" s="22"/>
      <c r="G370" s="10"/>
      <c r="H370" s="10">
        <v>5</v>
      </c>
      <c r="I370" s="10">
        <f t="shared" si="35"/>
        <v>50</v>
      </c>
      <c r="J370" s="22"/>
      <c r="K370" s="22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4"/>
      <c r="AC370" s="15" t="s">
        <v>457</v>
      </c>
      <c r="AD370" s="15">
        <v>-53</v>
      </c>
      <c r="AE370" s="16">
        <v>-46</v>
      </c>
      <c r="AF370" s="15">
        <v>275</v>
      </c>
      <c r="AG370" s="15">
        <v>-20.100000000000001</v>
      </c>
      <c r="AH370" s="10">
        <f t="shared" si="32"/>
        <v>0</v>
      </c>
      <c r="AI370" s="10">
        <f t="shared" si="36"/>
        <v>0</v>
      </c>
      <c r="AJ370" s="14"/>
      <c r="AK370" s="14"/>
      <c r="AL370" s="14"/>
      <c r="AM370" s="14"/>
      <c r="AN370" s="14"/>
      <c r="AO370" s="13"/>
      <c r="AP370" s="13"/>
      <c r="AQ370" s="13"/>
      <c r="AR370" s="13"/>
      <c r="AS370" s="13"/>
      <c r="AT370" s="13"/>
      <c r="AU370" s="13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</row>
    <row r="371" spans="1:59" ht="15.6" x14ac:dyDescent="0.25">
      <c r="A371" s="12"/>
      <c r="B371" s="13"/>
      <c r="C371" s="13"/>
      <c r="D371" s="13"/>
      <c r="E371" s="13"/>
      <c r="F371" s="22"/>
      <c r="G371" s="10"/>
      <c r="H371" s="10">
        <v>6</v>
      </c>
      <c r="I371" s="10">
        <f t="shared" si="35"/>
        <v>55</v>
      </c>
      <c r="J371" s="22"/>
      <c r="K371" s="22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4"/>
      <c r="AC371" s="15" t="s">
        <v>458</v>
      </c>
      <c r="AD371" s="15">
        <v>-54</v>
      </c>
      <c r="AE371" s="16">
        <v>-45</v>
      </c>
      <c r="AF371" s="15">
        <v>276</v>
      </c>
      <c r="AG371" s="15">
        <v>-18.3</v>
      </c>
      <c r="AH371" s="10">
        <f t="shared" si="32"/>
        <v>0</v>
      </c>
      <c r="AI371" s="10">
        <f t="shared" si="36"/>
        <v>0</v>
      </c>
      <c r="AJ371" s="14"/>
      <c r="AK371" s="14"/>
      <c r="AL371" s="14"/>
      <c r="AM371" s="14"/>
      <c r="AN371" s="14"/>
      <c r="AO371" s="13"/>
      <c r="AP371" s="13"/>
      <c r="AQ371" s="13"/>
      <c r="AR371" s="13"/>
      <c r="AS371" s="13"/>
      <c r="AT371" s="13"/>
      <c r="AU371" s="13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</row>
    <row r="372" spans="1:59" ht="15.6" x14ac:dyDescent="0.25">
      <c r="A372" s="12"/>
      <c r="B372" s="13"/>
      <c r="C372" s="13"/>
      <c r="D372" s="13"/>
      <c r="E372" s="13"/>
      <c r="F372" s="22"/>
      <c r="G372" s="10"/>
      <c r="H372" s="10">
        <v>7</v>
      </c>
      <c r="I372" s="10">
        <f t="shared" si="35"/>
        <v>60</v>
      </c>
      <c r="J372" s="22"/>
      <c r="K372" s="22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4"/>
      <c r="AC372" s="15" t="s">
        <v>459</v>
      </c>
      <c r="AD372" s="15">
        <v>-52</v>
      </c>
      <c r="AE372" s="16">
        <v>-44</v>
      </c>
      <c r="AF372" s="15">
        <v>274</v>
      </c>
      <c r="AG372" s="15">
        <v>-17.3</v>
      </c>
      <c r="AH372" s="10">
        <f t="shared" si="32"/>
        <v>0</v>
      </c>
      <c r="AI372" s="10">
        <f t="shared" si="36"/>
        <v>0</v>
      </c>
      <c r="AJ372" s="14"/>
      <c r="AK372" s="14"/>
      <c r="AL372" s="14"/>
      <c r="AM372" s="14"/>
      <c r="AN372" s="14"/>
      <c r="AO372" s="13"/>
      <c r="AP372" s="13"/>
      <c r="AQ372" s="13"/>
      <c r="AR372" s="13"/>
      <c r="AS372" s="13"/>
      <c r="AT372" s="13"/>
      <c r="AU372" s="13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</row>
    <row r="373" spans="1:59" ht="15.6" x14ac:dyDescent="0.25">
      <c r="A373" s="12"/>
      <c r="B373" s="13"/>
      <c r="C373" s="13"/>
      <c r="D373" s="13"/>
      <c r="E373" s="13"/>
      <c r="F373" s="22"/>
      <c r="G373" s="10"/>
      <c r="H373" s="10">
        <v>8</v>
      </c>
      <c r="I373" s="10">
        <f t="shared" si="35"/>
        <v>65</v>
      </c>
      <c r="J373" s="22"/>
      <c r="K373" s="22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4"/>
      <c r="AC373" s="15" t="s">
        <v>460</v>
      </c>
      <c r="AD373" s="15">
        <v>-58</v>
      </c>
      <c r="AE373" s="16">
        <v>-50</v>
      </c>
      <c r="AF373" s="15">
        <v>284</v>
      </c>
      <c r="AG373" s="15">
        <v>-23.3</v>
      </c>
      <c r="AH373" s="10">
        <f t="shared" si="32"/>
        <v>0</v>
      </c>
      <c r="AI373" s="10">
        <f t="shared" si="36"/>
        <v>0</v>
      </c>
      <c r="AJ373" s="14"/>
      <c r="AK373" s="14"/>
      <c r="AL373" s="14"/>
      <c r="AM373" s="14"/>
      <c r="AN373" s="14"/>
      <c r="AO373" s="13"/>
      <c r="AP373" s="13"/>
      <c r="AQ373" s="13"/>
      <c r="AR373" s="13"/>
      <c r="AS373" s="13"/>
      <c r="AT373" s="13"/>
      <c r="AU373" s="13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</row>
    <row r="374" spans="1:59" ht="15.6" x14ac:dyDescent="0.25">
      <c r="A374" s="12"/>
      <c r="B374" s="13"/>
      <c r="C374" s="13"/>
      <c r="D374" s="13"/>
      <c r="E374" s="13"/>
      <c r="F374" s="22"/>
      <c r="G374" s="10"/>
      <c r="H374" s="10">
        <v>9</v>
      </c>
      <c r="I374" s="10">
        <f t="shared" si="35"/>
        <v>70</v>
      </c>
      <c r="J374" s="22"/>
      <c r="K374" s="22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4"/>
      <c r="AC374" s="15" t="s">
        <v>461</v>
      </c>
      <c r="AD374" s="15">
        <v>-52</v>
      </c>
      <c r="AE374" s="16">
        <v>-42</v>
      </c>
      <c r="AF374" s="15">
        <v>270</v>
      </c>
      <c r="AG374" s="15">
        <v>-17.399999999999999</v>
      </c>
      <c r="AH374" s="10">
        <f t="shared" si="32"/>
        <v>0</v>
      </c>
      <c r="AI374" s="10">
        <f t="shared" si="36"/>
        <v>0</v>
      </c>
      <c r="AJ374" s="14"/>
      <c r="AK374" s="14"/>
      <c r="AL374" s="14"/>
      <c r="AM374" s="14"/>
      <c r="AN374" s="14"/>
      <c r="AO374" s="13"/>
      <c r="AP374" s="13"/>
      <c r="AQ374" s="13"/>
      <c r="AR374" s="13"/>
      <c r="AS374" s="13"/>
      <c r="AT374" s="13"/>
      <c r="AU374" s="13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</row>
    <row r="375" spans="1:59" ht="15.6" x14ac:dyDescent="0.25">
      <c r="A375" s="12"/>
      <c r="B375" s="13"/>
      <c r="C375" s="13"/>
      <c r="D375" s="13"/>
      <c r="E375" s="13"/>
      <c r="F375" s="22"/>
      <c r="G375" s="10"/>
      <c r="H375" s="10">
        <v>10</v>
      </c>
      <c r="I375" s="10">
        <f t="shared" si="35"/>
        <v>75</v>
      </c>
      <c r="J375" s="22"/>
      <c r="K375" s="22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4"/>
      <c r="AC375" s="15" t="s">
        <v>462</v>
      </c>
      <c r="AD375" s="15">
        <v>-50</v>
      </c>
      <c r="AE375" s="16">
        <v>-38</v>
      </c>
      <c r="AF375" s="15">
        <v>268</v>
      </c>
      <c r="AG375" s="15">
        <v>-12.5</v>
      </c>
      <c r="AH375" s="10">
        <f t="shared" si="32"/>
        <v>0</v>
      </c>
      <c r="AI375" s="10">
        <f t="shared" si="36"/>
        <v>0</v>
      </c>
      <c r="AJ375" s="14"/>
      <c r="AK375" s="14"/>
      <c r="AL375" s="14"/>
      <c r="AM375" s="14"/>
      <c r="AN375" s="14"/>
      <c r="AO375" s="13"/>
      <c r="AP375" s="13"/>
      <c r="AQ375" s="13"/>
      <c r="AR375" s="13"/>
      <c r="AS375" s="13"/>
      <c r="AT375" s="13"/>
      <c r="AU375" s="13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</row>
    <row r="376" spans="1:59" ht="15.6" x14ac:dyDescent="0.25">
      <c r="A376" s="12"/>
      <c r="B376" s="13"/>
      <c r="C376" s="13"/>
      <c r="D376" s="13"/>
      <c r="E376" s="13"/>
      <c r="F376" s="22"/>
      <c r="G376" s="10"/>
      <c r="H376" s="10">
        <v>11</v>
      </c>
      <c r="I376" s="10">
        <f t="shared" si="35"/>
        <v>80</v>
      </c>
      <c r="J376" s="22"/>
      <c r="K376" s="22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4"/>
      <c r="AC376" s="15" t="s">
        <v>463</v>
      </c>
      <c r="AD376" s="15">
        <v>-56</v>
      </c>
      <c r="AE376" s="16">
        <v>-46</v>
      </c>
      <c r="AF376" s="15">
        <v>306</v>
      </c>
      <c r="AG376" s="15">
        <v>-18.600000000000001</v>
      </c>
      <c r="AH376" s="10">
        <f t="shared" si="32"/>
        <v>0</v>
      </c>
      <c r="AI376" s="10">
        <f t="shared" si="36"/>
        <v>0</v>
      </c>
      <c r="AJ376" s="14"/>
      <c r="AK376" s="14"/>
      <c r="AL376" s="14"/>
      <c r="AM376" s="14"/>
      <c r="AN376" s="14"/>
      <c r="AO376" s="13"/>
      <c r="AP376" s="13"/>
      <c r="AQ376" s="13"/>
      <c r="AR376" s="13"/>
      <c r="AS376" s="13"/>
      <c r="AT376" s="13"/>
      <c r="AU376" s="13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</row>
    <row r="377" spans="1:59" ht="15.6" x14ac:dyDescent="0.25">
      <c r="A377" s="12"/>
      <c r="B377" s="13"/>
      <c r="C377" s="13"/>
      <c r="D377" s="13"/>
      <c r="E377" s="13"/>
      <c r="F377" s="22"/>
      <c r="G377" s="10"/>
      <c r="H377" s="10">
        <v>12</v>
      </c>
      <c r="I377" s="10">
        <f t="shared" si="35"/>
        <v>85</v>
      </c>
      <c r="J377" s="22"/>
      <c r="K377" s="22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4"/>
      <c r="AC377" s="15" t="s">
        <v>464</v>
      </c>
      <c r="AD377" s="15">
        <v>-54</v>
      </c>
      <c r="AE377" s="16">
        <v>-43</v>
      </c>
      <c r="AF377" s="15">
        <v>295</v>
      </c>
      <c r="AG377" s="15">
        <v>-18.399999999999999</v>
      </c>
      <c r="AH377" s="10">
        <f t="shared" si="32"/>
        <v>0</v>
      </c>
      <c r="AI377" s="10">
        <f t="shared" si="36"/>
        <v>0</v>
      </c>
      <c r="AJ377" s="14"/>
      <c r="AK377" s="14"/>
      <c r="AL377" s="14"/>
      <c r="AM377" s="14"/>
      <c r="AN377" s="14"/>
      <c r="AO377" s="13"/>
      <c r="AP377" s="13"/>
      <c r="AQ377" s="13"/>
      <c r="AR377" s="13"/>
      <c r="AS377" s="13"/>
      <c r="AT377" s="13"/>
      <c r="AU377" s="13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</row>
    <row r="378" spans="1:59" ht="15.6" x14ac:dyDescent="0.25">
      <c r="A378" s="12"/>
      <c r="B378" s="13"/>
      <c r="C378" s="13"/>
      <c r="D378" s="13"/>
      <c r="E378" s="13"/>
      <c r="F378" s="22"/>
      <c r="G378" s="10"/>
      <c r="H378" s="10">
        <v>13</v>
      </c>
      <c r="I378" s="10">
        <f t="shared" si="35"/>
        <v>90</v>
      </c>
      <c r="J378" s="22"/>
      <c r="K378" s="22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4"/>
      <c r="AC378" s="15" t="s">
        <v>465</v>
      </c>
      <c r="AD378" s="15">
        <v>-51</v>
      </c>
      <c r="AE378" s="16">
        <v>-41</v>
      </c>
      <c r="AF378" s="15">
        <v>269</v>
      </c>
      <c r="AG378" s="15">
        <v>-15.3</v>
      </c>
      <c r="AH378" s="10">
        <f t="shared" si="32"/>
        <v>0</v>
      </c>
      <c r="AI378" s="10">
        <f t="shared" si="36"/>
        <v>0</v>
      </c>
      <c r="AJ378" s="14"/>
      <c r="AK378" s="14"/>
      <c r="AL378" s="14"/>
      <c r="AM378" s="14"/>
      <c r="AN378" s="14"/>
      <c r="AO378" s="13"/>
      <c r="AP378" s="13"/>
      <c r="AQ378" s="13"/>
      <c r="AR378" s="13"/>
      <c r="AS378" s="13"/>
      <c r="AT378" s="13"/>
      <c r="AU378" s="13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</row>
    <row r="379" spans="1:59" ht="15.6" x14ac:dyDescent="0.25">
      <c r="A379" s="12"/>
      <c r="B379" s="13"/>
      <c r="C379" s="13"/>
      <c r="D379" s="13"/>
      <c r="E379" s="13"/>
      <c r="F379" s="22"/>
      <c r="G379" s="10"/>
      <c r="H379" s="10">
        <v>14</v>
      </c>
      <c r="I379" s="10">
        <f t="shared" si="35"/>
        <v>95</v>
      </c>
      <c r="J379" s="22"/>
      <c r="K379" s="22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4"/>
      <c r="AC379" s="15" t="s">
        <v>466</v>
      </c>
      <c r="AD379" s="15">
        <v>-52</v>
      </c>
      <c r="AE379" s="16">
        <v>-43</v>
      </c>
      <c r="AF379" s="15">
        <v>287</v>
      </c>
      <c r="AG379" s="15">
        <v>-18.5</v>
      </c>
      <c r="AH379" s="10">
        <f t="shared" si="32"/>
        <v>0</v>
      </c>
      <c r="AI379" s="10">
        <f t="shared" si="36"/>
        <v>0</v>
      </c>
      <c r="AJ379" s="14"/>
      <c r="AK379" s="14"/>
      <c r="AL379" s="14"/>
      <c r="AM379" s="14"/>
      <c r="AN379" s="14"/>
      <c r="AO379" s="13"/>
      <c r="AP379" s="13"/>
      <c r="AQ379" s="13"/>
      <c r="AR379" s="13"/>
      <c r="AS379" s="13"/>
      <c r="AT379" s="13"/>
      <c r="AU379" s="13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</row>
    <row r="380" spans="1:59" ht="15.6" x14ac:dyDescent="0.25">
      <c r="A380" s="12"/>
      <c r="B380" s="13"/>
      <c r="C380" s="13"/>
      <c r="D380" s="13"/>
      <c r="E380" s="13"/>
      <c r="F380" s="22"/>
      <c r="G380" s="10"/>
      <c r="H380" s="10">
        <v>15</v>
      </c>
      <c r="I380" s="10">
        <f t="shared" si="35"/>
        <v>100</v>
      </c>
      <c r="J380" s="22"/>
      <c r="K380" s="22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4"/>
      <c r="AC380" s="15" t="s">
        <v>467</v>
      </c>
      <c r="AD380" s="15">
        <v>-50</v>
      </c>
      <c r="AE380" s="16">
        <v>-42</v>
      </c>
      <c r="AF380" s="15">
        <v>280</v>
      </c>
      <c r="AG380" s="15">
        <v>-18.600000000000001</v>
      </c>
      <c r="AH380" s="10">
        <f t="shared" si="32"/>
        <v>0</v>
      </c>
      <c r="AI380" s="10">
        <f t="shared" si="36"/>
        <v>0</v>
      </c>
      <c r="AJ380" s="14"/>
      <c r="AK380" s="14"/>
      <c r="AL380" s="14"/>
      <c r="AM380" s="14"/>
      <c r="AN380" s="14"/>
      <c r="AO380" s="13"/>
      <c r="AP380" s="13"/>
      <c r="AQ380" s="13"/>
      <c r="AR380" s="13"/>
      <c r="AS380" s="13"/>
      <c r="AT380" s="13"/>
      <c r="AU380" s="13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</row>
    <row r="381" spans="1:59" ht="15.6" x14ac:dyDescent="0.25">
      <c r="A381" s="12"/>
      <c r="B381" s="13"/>
      <c r="C381" s="13"/>
      <c r="D381" s="13"/>
      <c r="E381" s="13"/>
      <c r="F381" s="22"/>
      <c r="G381" s="10"/>
      <c r="H381" s="10">
        <v>16</v>
      </c>
      <c r="I381" s="10">
        <f t="shared" si="35"/>
        <v>105</v>
      </c>
      <c r="J381" s="22"/>
      <c r="K381" s="22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4"/>
      <c r="AC381" s="15" t="s">
        <v>468</v>
      </c>
      <c r="AD381" s="15">
        <v>-50</v>
      </c>
      <c r="AE381" s="16">
        <v>-41</v>
      </c>
      <c r="AF381" s="15">
        <v>268</v>
      </c>
      <c r="AG381" s="15">
        <v>-16.3</v>
      </c>
      <c r="AH381" s="10">
        <f t="shared" si="32"/>
        <v>0</v>
      </c>
      <c r="AI381" s="10">
        <f t="shared" si="36"/>
        <v>0</v>
      </c>
      <c r="AJ381" s="14"/>
      <c r="AK381" s="14"/>
      <c r="AL381" s="14"/>
      <c r="AM381" s="14"/>
      <c r="AN381" s="14"/>
      <c r="AO381" s="13"/>
      <c r="AP381" s="13"/>
      <c r="AQ381" s="13"/>
      <c r="AR381" s="13"/>
      <c r="AS381" s="13"/>
      <c r="AT381" s="13"/>
      <c r="AU381" s="13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</row>
    <row r="382" spans="1:59" ht="15.6" x14ac:dyDescent="0.25">
      <c r="A382" s="12"/>
      <c r="B382" s="13"/>
      <c r="C382" s="13"/>
      <c r="D382" s="13"/>
      <c r="E382" s="13"/>
      <c r="F382" s="22"/>
      <c r="G382" s="10"/>
      <c r="H382" s="10">
        <v>17</v>
      </c>
      <c r="I382" s="10">
        <f t="shared" si="35"/>
        <v>110</v>
      </c>
      <c r="J382" s="22"/>
      <c r="K382" s="22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4"/>
      <c r="AC382" s="15" t="s">
        <v>469</v>
      </c>
      <c r="AD382" s="15">
        <v>-57</v>
      </c>
      <c r="AE382" s="16">
        <v>-50</v>
      </c>
      <c r="AF382" s="15">
        <v>303</v>
      </c>
      <c r="AG382" s="15">
        <v>-21.7</v>
      </c>
      <c r="AH382" s="10">
        <f t="shared" si="32"/>
        <v>0</v>
      </c>
      <c r="AI382" s="10">
        <f t="shared" si="36"/>
        <v>0</v>
      </c>
      <c r="AJ382" s="14"/>
      <c r="AK382" s="14"/>
      <c r="AL382" s="14"/>
      <c r="AM382" s="14"/>
      <c r="AN382" s="14"/>
      <c r="AO382" s="13"/>
      <c r="AP382" s="13"/>
      <c r="AQ382" s="13"/>
      <c r="AR382" s="13"/>
      <c r="AS382" s="13"/>
      <c r="AT382" s="13"/>
      <c r="AU382" s="13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</row>
    <row r="383" spans="1:59" ht="15.6" x14ac:dyDescent="0.25">
      <c r="A383" s="12"/>
      <c r="B383" s="13"/>
      <c r="C383" s="13"/>
      <c r="D383" s="13"/>
      <c r="E383" s="13"/>
      <c r="F383" s="22"/>
      <c r="G383" s="10"/>
      <c r="H383" s="10">
        <v>18</v>
      </c>
      <c r="I383" s="10">
        <f t="shared" si="35"/>
        <v>115</v>
      </c>
      <c r="J383" s="22"/>
      <c r="K383" s="22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4"/>
      <c r="AC383" s="15" t="s">
        <v>470</v>
      </c>
      <c r="AD383" s="15">
        <v>-54</v>
      </c>
      <c r="AE383" s="16">
        <v>-48</v>
      </c>
      <c r="AF383" s="15">
        <v>266</v>
      </c>
      <c r="AG383" s="15">
        <v>-21.1</v>
      </c>
      <c r="AH383" s="10">
        <f t="shared" si="32"/>
        <v>0</v>
      </c>
      <c r="AI383" s="10">
        <f t="shared" si="36"/>
        <v>0</v>
      </c>
      <c r="AJ383" s="14"/>
      <c r="AK383" s="14"/>
      <c r="AL383" s="14"/>
      <c r="AM383" s="14"/>
      <c r="AN383" s="14"/>
      <c r="AO383" s="13"/>
      <c r="AP383" s="13"/>
      <c r="AQ383" s="13"/>
      <c r="AR383" s="13"/>
      <c r="AS383" s="13"/>
      <c r="AT383" s="13"/>
      <c r="AU383" s="13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</row>
    <row r="384" spans="1:59" ht="15.6" x14ac:dyDescent="0.25">
      <c r="A384" s="12"/>
      <c r="B384" s="13"/>
      <c r="C384" s="13"/>
      <c r="D384" s="13"/>
      <c r="E384" s="13"/>
      <c r="F384" s="22"/>
      <c r="G384" s="10"/>
      <c r="H384" s="10">
        <v>19</v>
      </c>
      <c r="I384" s="10">
        <f t="shared" si="35"/>
        <v>120</v>
      </c>
      <c r="J384" s="22"/>
      <c r="K384" s="22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4"/>
      <c r="AC384" s="15" t="s">
        <v>471</v>
      </c>
      <c r="AD384" s="15">
        <v>-52</v>
      </c>
      <c r="AE384" s="16">
        <v>-44</v>
      </c>
      <c r="AF384" s="15">
        <v>309</v>
      </c>
      <c r="AG384" s="15">
        <v>-18.100000000000001</v>
      </c>
      <c r="AH384" s="10">
        <f t="shared" si="32"/>
        <v>0</v>
      </c>
      <c r="AI384" s="10">
        <f t="shared" si="36"/>
        <v>0</v>
      </c>
      <c r="AJ384" s="14"/>
      <c r="AK384" s="14"/>
      <c r="AL384" s="14"/>
      <c r="AM384" s="14"/>
      <c r="AN384" s="14"/>
      <c r="AO384" s="13"/>
      <c r="AP384" s="13"/>
      <c r="AQ384" s="13"/>
      <c r="AR384" s="13"/>
      <c r="AS384" s="13"/>
      <c r="AT384" s="13"/>
      <c r="AU384" s="13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</row>
    <row r="385" spans="1:59" ht="39.75" customHeight="1" x14ac:dyDescent="0.25">
      <c r="A385" s="12"/>
      <c r="B385" s="13"/>
      <c r="C385" s="13"/>
      <c r="D385" s="13"/>
      <c r="E385" s="13"/>
      <c r="F385" s="22"/>
      <c r="G385" s="10"/>
      <c r="H385" s="10">
        <v>20</v>
      </c>
      <c r="I385" s="10">
        <f t="shared" si="35"/>
        <v>125</v>
      </c>
      <c r="J385" s="22"/>
      <c r="K385" s="22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4"/>
      <c r="AC385" s="15" t="s">
        <v>472</v>
      </c>
      <c r="AD385" s="15">
        <v>-50</v>
      </c>
      <c r="AE385" s="16">
        <v>-37</v>
      </c>
      <c r="AF385" s="15">
        <v>270</v>
      </c>
      <c r="AG385" s="15">
        <v>-13.1</v>
      </c>
      <c r="AH385" s="10">
        <f t="shared" si="32"/>
        <v>0</v>
      </c>
      <c r="AI385" s="10">
        <f t="shared" si="36"/>
        <v>0</v>
      </c>
      <c r="AJ385" s="14"/>
      <c r="AK385" s="14"/>
      <c r="AL385" s="14"/>
      <c r="AM385" s="14"/>
      <c r="AN385" s="14"/>
      <c r="AO385" s="13"/>
      <c r="AP385" s="13"/>
      <c r="AQ385" s="13"/>
      <c r="AR385" s="13"/>
      <c r="AS385" s="13"/>
      <c r="AT385" s="13"/>
      <c r="AU385" s="13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</row>
    <row r="386" spans="1:59" ht="66" customHeight="1" x14ac:dyDescent="0.25">
      <c r="A386" s="12"/>
      <c r="B386" s="13"/>
      <c r="C386" s="13"/>
      <c r="D386" s="13"/>
      <c r="E386" s="13"/>
      <c r="F386" s="22"/>
      <c r="G386" s="77" t="s">
        <v>619</v>
      </c>
      <c r="H386" s="77"/>
      <c r="I386" s="77"/>
      <c r="J386" s="22"/>
      <c r="K386" s="22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4"/>
      <c r="AC386" s="15" t="s">
        <v>473</v>
      </c>
      <c r="AD386" s="15">
        <v>-48</v>
      </c>
      <c r="AE386" s="16">
        <v>-37</v>
      </c>
      <c r="AF386" s="15">
        <v>276</v>
      </c>
      <c r="AG386" s="15">
        <v>-14.3</v>
      </c>
      <c r="AH386" s="10">
        <f t="shared" si="32"/>
        <v>0</v>
      </c>
      <c r="AI386" s="10">
        <f t="shared" si="36"/>
        <v>0</v>
      </c>
      <c r="AJ386" s="14"/>
      <c r="AK386" s="14"/>
      <c r="AL386" s="14"/>
      <c r="AM386" s="14"/>
      <c r="AN386" s="14"/>
      <c r="AO386" s="13"/>
      <c r="AP386" s="13"/>
      <c r="AQ386" s="13"/>
      <c r="AR386" s="13"/>
      <c r="AS386" s="13"/>
      <c r="AT386" s="13"/>
      <c r="AU386" s="13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</row>
    <row r="387" spans="1:59" ht="15.6" x14ac:dyDescent="0.25">
      <c r="A387" s="12"/>
      <c r="B387" s="13"/>
      <c r="C387" s="13"/>
      <c r="D387" s="13"/>
      <c r="E387" s="13"/>
      <c r="F387" s="22"/>
      <c r="G387" s="10"/>
      <c r="H387" s="10" t="s">
        <v>13</v>
      </c>
      <c r="I387" s="10" t="s">
        <v>616</v>
      </c>
      <c r="J387" s="22"/>
      <c r="K387" s="22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4"/>
      <c r="AC387" s="15" t="s">
        <v>474</v>
      </c>
      <c r="AD387" s="15">
        <v>-40</v>
      </c>
      <c r="AE387" s="16">
        <v>-33</v>
      </c>
      <c r="AF387" s="15">
        <v>283</v>
      </c>
      <c r="AG387" s="15">
        <v>-13.5</v>
      </c>
      <c r="AH387" s="10">
        <f t="shared" si="32"/>
        <v>0</v>
      </c>
      <c r="AI387" s="10">
        <f t="shared" si="36"/>
        <v>0</v>
      </c>
      <c r="AJ387" s="14"/>
      <c r="AK387" s="14"/>
      <c r="AL387" s="14"/>
      <c r="AM387" s="14"/>
      <c r="AN387" s="14"/>
      <c r="AO387" s="13"/>
      <c r="AP387" s="13"/>
      <c r="AQ387" s="13"/>
      <c r="AR387" s="13"/>
      <c r="AS387" s="13"/>
      <c r="AT387" s="13"/>
      <c r="AU387" s="13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</row>
    <row r="388" spans="1:59" ht="15.6" x14ac:dyDescent="0.25">
      <c r="A388" s="12"/>
      <c r="B388" s="13"/>
      <c r="C388" s="13"/>
      <c r="D388" s="13"/>
      <c r="E388" s="13"/>
      <c r="F388" s="22"/>
      <c r="G388" s="10"/>
      <c r="H388" s="10">
        <v>5.0000000000000001E-3</v>
      </c>
      <c r="I388" s="10">
        <v>30</v>
      </c>
      <c r="J388" s="22"/>
      <c r="K388" s="22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4"/>
      <c r="AC388" s="15" t="s">
        <v>475</v>
      </c>
      <c r="AD388" s="15">
        <v>-58</v>
      </c>
      <c r="AE388" s="16">
        <v>-51</v>
      </c>
      <c r="AF388" s="15">
        <v>278</v>
      </c>
      <c r="AG388" s="15">
        <v>-23.2</v>
      </c>
      <c r="AH388" s="10">
        <f t="shared" si="32"/>
        <v>0</v>
      </c>
      <c r="AI388" s="10">
        <f t="shared" si="36"/>
        <v>0</v>
      </c>
      <c r="AJ388" s="14"/>
      <c r="AK388" s="14"/>
      <c r="AL388" s="14"/>
      <c r="AM388" s="14"/>
      <c r="AN388" s="14"/>
      <c r="AO388" s="13"/>
      <c r="AP388" s="13"/>
      <c r="AQ388" s="13"/>
      <c r="AR388" s="13"/>
      <c r="AS388" s="13"/>
      <c r="AT388" s="13"/>
      <c r="AU388" s="13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</row>
    <row r="389" spans="1:59" ht="15.6" x14ac:dyDescent="0.25">
      <c r="A389" s="12"/>
      <c r="B389" s="13"/>
      <c r="C389" s="13"/>
      <c r="D389" s="13"/>
      <c r="E389" s="13"/>
      <c r="F389" s="22"/>
      <c r="G389" s="10"/>
      <c r="H389" s="10">
        <v>0.01</v>
      </c>
      <c r="I389" s="10">
        <f>I388+2.5</f>
        <v>32.5</v>
      </c>
      <c r="J389" s="22"/>
      <c r="K389" s="22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4"/>
      <c r="AC389" s="15" t="s">
        <v>476</v>
      </c>
      <c r="AD389" s="15">
        <v>-53</v>
      </c>
      <c r="AE389" s="16">
        <v>-42</v>
      </c>
      <c r="AF389" s="15">
        <v>274</v>
      </c>
      <c r="AG389" s="15">
        <v>-16.7</v>
      </c>
      <c r="AH389" s="10">
        <f t="shared" si="32"/>
        <v>0</v>
      </c>
      <c r="AI389" s="10">
        <f t="shared" si="36"/>
        <v>0</v>
      </c>
      <c r="AJ389" s="14"/>
      <c r="AK389" s="14"/>
      <c r="AL389" s="14"/>
      <c r="AM389" s="14"/>
      <c r="AN389" s="14"/>
      <c r="AO389" s="13"/>
      <c r="AP389" s="13"/>
      <c r="AQ389" s="13"/>
      <c r="AR389" s="13"/>
      <c r="AS389" s="13"/>
      <c r="AT389" s="13"/>
      <c r="AU389" s="13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</row>
    <row r="390" spans="1:59" ht="15.6" x14ac:dyDescent="0.25">
      <c r="A390" s="12"/>
      <c r="B390" s="13"/>
      <c r="C390" s="13"/>
      <c r="D390" s="13"/>
      <c r="E390" s="13"/>
      <c r="F390" s="22"/>
      <c r="G390" s="10"/>
      <c r="H390" s="10">
        <v>0.02</v>
      </c>
      <c r="I390" s="10">
        <f t="shared" ref="I390:I398" si="37">I389+5</f>
        <v>37.5</v>
      </c>
      <c r="J390" s="22"/>
      <c r="K390" s="22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4"/>
      <c r="AC390" s="15" t="s">
        <v>477</v>
      </c>
      <c r="AD390" s="15">
        <v>-59</v>
      </c>
      <c r="AE390" s="16">
        <v>-52</v>
      </c>
      <c r="AF390" s="15">
        <v>292</v>
      </c>
      <c r="AG390" s="15">
        <v>-23.3</v>
      </c>
      <c r="AH390" s="10">
        <f t="shared" ref="AH390:AH453" si="38">IF(AC390=$AK$5,1,0)</f>
        <v>0</v>
      </c>
      <c r="AI390" s="10">
        <f t="shared" si="36"/>
        <v>0</v>
      </c>
      <c r="AJ390" s="14"/>
      <c r="AK390" s="14"/>
      <c r="AL390" s="14"/>
      <c r="AM390" s="14"/>
      <c r="AN390" s="14"/>
      <c r="AO390" s="13"/>
      <c r="AP390" s="13"/>
      <c r="AQ390" s="13"/>
      <c r="AR390" s="13"/>
      <c r="AS390" s="13"/>
      <c r="AT390" s="13"/>
      <c r="AU390" s="13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</row>
    <row r="391" spans="1:59" ht="15.6" x14ac:dyDescent="0.25">
      <c r="A391" s="12"/>
      <c r="B391" s="13"/>
      <c r="C391" s="13"/>
      <c r="D391" s="13"/>
      <c r="E391" s="13"/>
      <c r="F391" s="22"/>
      <c r="G391" s="10"/>
      <c r="H391" s="10">
        <v>0.03</v>
      </c>
      <c r="I391" s="10">
        <f t="shared" si="37"/>
        <v>42.5</v>
      </c>
      <c r="J391" s="22"/>
      <c r="K391" s="22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4"/>
      <c r="AC391" s="15" t="s">
        <v>478</v>
      </c>
      <c r="AD391" s="15">
        <v>-49</v>
      </c>
      <c r="AE391" s="16">
        <v>-38</v>
      </c>
      <c r="AF391" s="15">
        <v>267</v>
      </c>
      <c r="AG391" s="15">
        <v>-14.3</v>
      </c>
      <c r="AH391" s="10">
        <f t="shared" si="38"/>
        <v>0</v>
      </c>
      <c r="AI391" s="10">
        <f t="shared" si="36"/>
        <v>0</v>
      </c>
      <c r="AJ391" s="14"/>
      <c r="AK391" s="14"/>
      <c r="AL391" s="14"/>
      <c r="AM391" s="14"/>
      <c r="AN391" s="14"/>
      <c r="AO391" s="13"/>
      <c r="AP391" s="13"/>
      <c r="AQ391" s="13"/>
      <c r="AR391" s="13"/>
      <c r="AS391" s="13"/>
      <c r="AT391" s="13"/>
      <c r="AU391" s="13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</row>
    <row r="392" spans="1:59" ht="15.6" x14ac:dyDescent="0.25">
      <c r="A392" s="12"/>
      <c r="B392" s="13"/>
      <c r="C392" s="13"/>
      <c r="D392" s="13"/>
      <c r="E392" s="13"/>
      <c r="F392" s="22"/>
      <c r="G392" s="10"/>
      <c r="H392" s="10">
        <v>0.04</v>
      </c>
      <c r="I392" s="10">
        <f t="shared" si="37"/>
        <v>47.5</v>
      </c>
      <c r="J392" s="22"/>
      <c r="K392" s="22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4"/>
      <c r="AC392" s="15" t="s">
        <v>479</v>
      </c>
      <c r="AD392" s="15">
        <v>-55</v>
      </c>
      <c r="AE392" s="16">
        <v>-44</v>
      </c>
      <c r="AF392" s="15">
        <v>298</v>
      </c>
      <c r="AG392" s="15">
        <v>-17.600000000000001</v>
      </c>
      <c r="AH392" s="10">
        <f t="shared" si="38"/>
        <v>0</v>
      </c>
      <c r="AI392" s="10">
        <f t="shared" si="36"/>
        <v>0</v>
      </c>
      <c r="AJ392" s="14"/>
      <c r="AK392" s="14"/>
      <c r="AL392" s="14"/>
      <c r="AM392" s="14"/>
      <c r="AN392" s="14"/>
      <c r="AO392" s="13"/>
      <c r="AP392" s="13"/>
      <c r="AQ392" s="13"/>
      <c r="AR392" s="13"/>
      <c r="AS392" s="13"/>
      <c r="AT392" s="13"/>
      <c r="AU392" s="13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</row>
    <row r="393" spans="1:59" ht="15.6" x14ac:dyDescent="0.25">
      <c r="A393" s="12"/>
      <c r="B393" s="13"/>
      <c r="C393" s="13"/>
      <c r="D393" s="13"/>
      <c r="E393" s="13"/>
      <c r="F393" s="22"/>
      <c r="G393" s="10"/>
      <c r="H393" s="10">
        <v>0.05</v>
      </c>
      <c r="I393" s="10">
        <f t="shared" si="37"/>
        <v>52.5</v>
      </c>
      <c r="J393" s="22"/>
      <c r="K393" s="22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4"/>
      <c r="AC393" s="15" t="s">
        <v>480</v>
      </c>
      <c r="AD393" s="15">
        <v>-54</v>
      </c>
      <c r="AE393" s="16">
        <v>-47</v>
      </c>
      <c r="AF393" s="15">
        <v>269</v>
      </c>
      <c r="AG393" s="15">
        <v>-20.7</v>
      </c>
      <c r="AH393" s="10">
        <f t="shared" si="38"/>
        <v>0</v>
      </c>
      <c r="AI393" s="10">
        <f t="shared" si="36"/>
        <v>0</v>
      </c>
      <c r="AJ393" s="14"/>
      <c r="AK393" s="14"/>
      <c r="AL393" s="14"/>
      <c r="AM393" s="14"/>
      <c r="AN393" s="14"/>
      <c r="AO393" s="13"/>
      <c r="AP393" s="13"/>
      <c r="AQ393" s="13"/>
      <c r="AR393" s="13"/>
      <c r="AS393" s="13"/>
      <c r="AT393" s="13"/>
      <c r="AU393" s="13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</row>
    <row r="394" spans="1:59" ht="15.6" x14ac:dyDescent="0.25">
      <c r="A394" s="12"/>
      <c r="B394" s="13"/>
      <c r="C394" s="13"/>
      <c r="D394" s="13"/>
      <c r="E394" s="13"/>
      <c r="F394" s="22"/>
      <c r="G394" s="10"/>
      <c r="H394" s="10">
        <v>0.06</v>
      </c>
      <c r="I394" s="10">
        <f t="shared" si="37"/>
        <v>57.5</v>
      </c>
      <c r="J394" s="22"/>
      <c r="K394" s="22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4"/>
      <c r="AC394" s="15" t="s">
        <v>481</v>
      </c>
      <c r="AD394" s="15">
        <v>-50</v>
      </c>
      <c r="AE394" s="16">
        <v>-42</v>
      </c>
      <c r="AF394" s="15">
        <v>271</v>
      </c>
      <c r="AG394" s="15">
        <v>-18.7</v>
      </c>
      <c r="AH394" s="10">
        <f t="shared" si="38"/>
        <v>0</v>
      </c>
      <c r="AI394" s="10">
        <f t="shared" si="36"/>
        <v>0</v>
      </c>
      <c r="AJ394" s="14"/>
      <c r="AK394" s="14"/>
      <c r="AL394" s="14"/>
      <c r="AM394" s="14"/>
      <c r="AN394" s="14"/>
      <c r="AO394" s="13"/>
      <c r="AP394" s="13"/>
      <c r="AQ394" s="13"/>
      <c r="AR394" s="13"/>
      <c r="AS394" s="13"/>
      <c r="AT394" s="13"/>
      <c r="AU394" s="13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</row>
    <row r="395" spans="1:59" ht="15.6" x14ac:dyDescent="0.25">
      <c r="A395" s="12"/>
      <c r="B395" s="13"/>
      <c r="C395" s="13"/>
      <c r="D395" s="13"/>
      <c r="E395" s="13"/>
      <c r="F395" s="22"/>
      <c r="G395" s="10"/>
      <c r="H395" s="10">
        <v>7.0000000000000007E-2</v>
      </c>
      <c r="I395" s="10">
        <f t="shared" si="37"/>
        <v>62.5</v>
      </c>
      <c r="J395" s="22"/>
      <c r="K395" s="22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4"/>
      <c r="AC395" s="15" t="s">
        <v>482</v>
      </c>
      <c r="AD395" s="15">
        <v>-53</v>
      </c>
      <c r="AE395" s="16">
        <v>-42</v>
      </c>
      <c r="AF395" s="15">
        <v>325</v>
      </c>
      <c r="AG395" s="15">
        <v>-17.399999999999999</v>
      </c>
      <c r="AH395" s="10">
        <f t="shared" si="38"/>
        <v>0</v>
      </c>
      <c r="AI395" s="10">
        <f t="shared" si="36"/>
        <v>0</v>
      </c>
      <c r="AJ395" s="14"/>
      <c r="AK395" s="14"/>
      <c r="AL395" s="14"/>
      <c r="AM395" s="14"/>
      <c r="AN395" s="14"/>
      <c r="AO395" s="13"/>
      <c r="AP395" s="13"/>
      <c r="AQ395" s="13"/>
      <c r="AR395" s="13"/>
      <c r="AS395" s="13"/>
      <c r="AT395" s="13"/>
      <c r="AU395" s="13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</row>
    <row r="396" spans="1:59" ht="15.6" x14ac:dyDescent="0.25">
      <c r="A396" s="12"/>
      <c r="B396" s="13"/>
      <c r="C396" s="13"/>
      <c r="D396" s="13"/>
      <c r="E396" s="13"/>
      <c r="F396" s="22"/>
      <c r="G396" s="10"/>
      <c r="H396" s="10">
        <v>0.08</v>
      </c>
      <c r="I396" s="10">
        <f t="shared" si="37"/>
        <v>67.5</v>
      </c>
      <c r="J396" s="22"/>
      <c r="K396" s="22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4"/>
      <c r="AC396" s="15" t="s">
        <v>483</v>
      </c>
      <c r="AD396" s="15">
        <v>-50</v>
      </c>
      <c r="AE396" s="16">
        <v>-41</v>
      </c>
      <c r="AF396" s="15">
        <v>293</v>
      </c>
      <c r="AG396" s="15">
        <v>-17.899999999999999</v>
      </c>
      <c r="AH396" s="10">
        <f t="shared" si="38"/>
        <v>0</v>
      </c>
      <c r="AI396" s="10">
        <f t="shared" si="36"/>
        <v>0</v>
      </c>
      <c r="AJ396" s="14"/>
      <c r="AK396" s="14"/>
      <c r="AL396" s="14"/>
      <c r="AM396" s="14"/>
      <c r="AN396" s="14"/>
      <c r="AO396" s="13"/>
      <c r="AP396" s="13"/>
      <c r="AQ396" s="13"/>
      <c r="AR396" s="13"/>
      <c r="AS396" s="13"/>
      <c r="AT396" s="13"/>
      <c r="AU396" s="13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</row>
    <row r="397" spans="1:59" ht="55.2" x14ac:dyDescent="0.25">
      <c r="A397" s="12"/>
      <c r="B397" s="13"/>
      <c r="C397" s="13"/>
      <c r="D397" s="13"/>
      <c r="E397" s="13"/>
      <c r="F397" s="22"/>
      <c r="G397" s="10"/>
      <c r="H397" s="10">
        <v>0.09</v>
      </c>
      <c r="I397" s="10">
        <f t="shared" si="37"/>
        <v>72.5</v>
      </c>
      <c r="J397" s="22"/>
      <c r="K397" s="22"/>
      <c r="L397" s="13"/>
      <c r="M397" s="13"/>
      <c r="N397" s="13"/>
      <c r="O397" s="13"/>
      <c r="P397" s="10" t="s">
        <v>618</v>
      </c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4"/>
      <c r="AC397" s="15" t="s">
        <v>484</v>
      </c>
      <c r="AD397" s="15">
        <v>-52</v>
      </c>
      <c r="AE397" s="16">
        <v>-41</v>
      </c>
      <c r="AF397" s="15">
        <v>269</v>
      </c>
      <c r="AG397" s="15">
        <v>-15.4</v>
      </c>
      <c r="AH397" s="10">
        <f t="shared" si="38"/>
        <v>0</v>
      </c>
      <c r="AI397" s="10">
        <f t="shared" si="36"/>
        <v>0</v>
      </c>
      <c r="AJ397" s="14"/>
      <c r="AK397" s="14"/>
      <c r="AL397" s="14"/>
      <c r="AM397" s="14"/>
      <c r="AN397" s="14"/>
      <c r="AO397" s="13"/>
      <c r="AP397" s="13"/>
      <c r="AQ397" s="13"/>
      <c r="AR397" s="13"/>
      <c r="AS397" s="13"/>
      <c r="AT397" s="13"/>
      <c r="AU397" s="13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</row>
    <row r="398" spans="1:59" ht="15.6" x14ac:dyDescent="0.25">
      <c r="A398" s="12"/>
      <c r="B398" s="13"/>
      <c r="C398" s="13"/>
      <c r="D398" s="13"/>
      <c r="E398" s="13"/>
      <c r="F398" s="22"/>
      <c r="G398" s="10"/>
      <c r="H398" s="10">
        <v>0.1</v>
      </c>
      <c r="I398" s="10">
        <f t="shared" si="37"/>
        <v>77.5</v>
      </c>
      <c r="J398" s="22"/>
      <c r="K398" s="22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4"/>
      <c r="AC398" s="15" t="s">
        <v>485</v>
      </c>
      <c r="AD398" s="15">
        <v>-58</v>
      </c>
      <c r="AE398" s="16">
        <v>-48</v>
      </c>
      <c r="AF398" s="15">
        <v>297</v>
      </c>
      <c r="AG398" s="15">
        <v>-19.8</v>
      </c>
      <c r="AH398" s="10">
        <f t="shared" si="38"/>
        <v>0</v>
      </c>
      <c r="AI398" s="10">
        <f t="shared" si="36"/>
        <v>0</v>
      </c>
      <c r="AJ398" s="14"/>
      <c r="AK398" s="14"/>
      <c r="AL398" s="14"/>
      <c r="AM398" s="14"/>
      <c r="AN398" s="14"/>
      <c r="AO398" s="13"/>
      <c r="AP398" s="13"/>
      <c r="AQ398" s="13"/>
      <c r="AR398" s="13"/>
      <c r="AS398" s="13"/>
      <c r="AT398" s="13"/>
      <c r="AU398" s="13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</row>
    <row r="399" spans="1:59" ht="15.6" x14ac:dyDescent="0.25">
      <c r="A399" s="12"/>
      <c r="B399" s="13"/>
      <c r="C399" s="13"/>
      <c r="D399" s="13"/>
      <c r="E399" s="13"/>
      <c r="F399" s="22"/>
      <c r="G399" s="10"/>
      <c r="H399" s="10">
        <v>0.11</v>
      </c>
      <c r="I399" s="10">
        <f t="shared" ref="I399:I408" si="39">I398+10</f>
        <v>87.5</v>
      </c>
      <c r="J399" s="22"/>
      <c r="K399" s="22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4"/>
      <c r="AC399" s="15" t="s">
        <v>486</v>
      </c>
      <c r="AD399" s="15">
        <v>-51</v>
      </c>
      <c r="AE399" s="16">
        <v>-44</v>
      </c>
      <c r="AF399" s="15">
        <v>288</v>
      </c>
      <c r="AG399" s="15">
        <v>-17.3</v>
      </c>
      <c r="AH399" s="10">
        <f t="shared" si="38"/>
        <v>0</v>
      </c>
      <c r="AI399" s="10">
        <f t="shared" si="36"/>
        <v>0</v>
      </c>
      <c r="AJ399" s="14"/>
      <c r="AK399" s="14"/>
      <c r="AL399" s="14"/>
      <c r="AM399" s="14"/>
      <c r="AN399" s="14"/>
      <c r="AO399" s="13"/>
      <c r="AP399" s="13"/>
      <c r="AQ399" s="13"/>
      <c r="AR399" s="13"/>
      <c r="AS399" s="13"/>
      <c r="AT399" s="13"/>
      <c r="AU399" s="13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</row>
    <row r="400" spans="1:59" ht="15.6" x14ac:dyDescent="0.25">
      <c r="A400" s="12"/>
      <c r="B400" s="13"/>
      <c r="C400" s="13"/>
      <c r="D400" s="13"/>
      <c r="E400" s="13"/>
      <c r="F400" s="22"/>
      <c r="G400" s="10"/>
      <c r="H400" s="10">
        <v>0.12</v>
      </c>
      <c r="I400" s="10">
        <f t="shared" si="39"/>
        <v>97.5</v>
      </c>
      <c r="J400" s="22"/>
      <c r="K400" s="22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4"/>
      <c r="AC400" s="15" t="s">
        <v>487</v>
      </c>
      <c r="AD400" s="15">
        <v>-50</v>
      </c>
      <c r="AE400" s="16">
        <v>-42</v>
      </c>
      <c r="AF400" s="15">
        <v>272</v>
      </c>
      <c r="AG400" s="15">
        <v>-16.100000000000001</v>
      </c>
      <c r="AH400" s="10">
        <f t="shared" si="38"/>
        <v>0</v>
      </c>
      <c r="AI400" s="10">
        <f t="shared" si="36"/>
        <v>0</v>
      </c>
      <c r="AJ400" s="14"/>
      <c r="AK400" s="14"/>
      <c r="AL400" s="14"/>
      <c r="AM400" s="14"/>
      <c r="AN400" s="14"/>
      <c r="AO400" s="13"/>
      <c r="AP400" s="13"/>
      <c r="AQ400" s="13"/>
      <c r="AR400" s="13"/>
      <c r="AS400" s="13"/>
      <c r="AT400" s="13"/>
      <c r="AU400" s="13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</row>
    <row r="401" spans="1:59" ht="15.6" x14ac:dyDescent="0.25">
      <c r="A401" s="12"/>
      <c r="B401" s="13"/>
      <c r="C401" s="13"/>
      <c r="D401" s="13"/>
      <c r="E401" s="13"/>
      <c r="F401" s="22"/>
      <c r="G401" s="10"/>
      <c r="H401" s="10">
        <v>0.13</v>
      </c>
      <c r="I401" s="10">
        <f t="shared" si="39"/>
        <v>107.5</v>
      </c>
      <c r="J401" s="22"/>
      <c r="K401" s="22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4"/>
      <c r="AC401" s="15" t="s">
        <v>488</v>
      </c>
      <c r="AD401" s="15">
        <v>-54</v>
      </c>
      <c r="AE401" s="16">
        <v>-48</v>
      </c>
      <c r="AF401" s="15">
        <v>283</v>
      </c>
      <c r="AG401" s="15">
        <v>-21.5</v>
      </c>
      <c r="AH401" s="10">
        <f t="shared" si="38"/>
        <v>0</v>
      </c>
      <c r="AI401" s="10">
        <f t="shared" si="36"/>
        <v>0</v>
      </c>
      <c r="AJ401" s="14"/>
      <c r="AK401" s="14"/>
      <c r="AL401" s="14"/>
      <c r="AM401" s="14"/>
      <c r="AN401" s="14"/>
      <c r="AO401" s="13"/>
      <c r="AP401" s="13"/>
      <c r="AQ401" s="13"/>
      <c r="AR401" s="13"/>
      <c r="AS401" s="13"/>
      <c r="AT401" s="13"/>
      <c r="AU401" s="13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</row>
    <row r="402" spans="1:59" ht="15.6" x14ac:dyDescent="0.25">
      <c r="A402" s="12"/>
      <c r="B402" s="13"/>
      <c r="C402" s="13"/>
      <c r="D402" s="13"/>
      <c r="E402" s="13"/>
      <c r="F402" s="22"/>
      <c r="G402" s="10"/>
      <c r="H402" s="10">
        <v>0.14000000000000001</v>
      </c>
      <c r="I402" s="10">
        <f t="shared" si="39"/>
        <v>117.5</v>
      </c>
      <c r="J402" s="22"/>
      <c r="K402" s="22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4"/>
      <c r="AC402" s="15" t="s">
        <v>489</v>
      </c>
      <c r="AD402" s="15">
        <v>-52</v>
      </c>
      <c r="AE402" s="16">
        <v>-38</v>
      </c>
      <c r="AF402" s="15">
        <v>279</v>
      </c>
      <c r="AG402" s="15">
        <v>-15.4</v>
      </c>
      <c r="AH402" s="10">
        <f t="shared" si="38"/>
        <v>0</v>
      </c>
      <c r="AI402" s="10">
        <f t="shared" si="36"/>
        <v>0</v>
      </c>
      <c r="AJ402" s="14"/>
      <c r="AK402" s="14"/>
      <c r="AL402" s="14"/>
      <c r="AM402" s="14"/>
      <c r="AN402" s="14"/>
      <c r="AO402" s="13"/>
      <c r="AP402" s="13"/>
      <c r="AQ402" s="13"/>
      <c r="AR402" s="13"/>
      <c r="AS402" s="13"/>
      <c r="AT402" s="13"/>
      <c r="AU402" s="13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</row>
    <row r="403" spans="1:59" ht="15.6" x14ac:dyDescent="0.25">
      <c r="A403" s="12"/>
      <c r="B403" s="13"/>
      <c r="C403" s="13"/>
      <c r="D403" s="13"/>
      <c r="E403" s="13"/>
      <c r="F403" s="22"/>
      <c r="G403" s="10"/>
      <c r="H403" s="10">
        <v>0.15</v>
      </c>
      <c r="I403" s="10">
        <f t="shared" si="39"/>
        <v>127.5</v>
      </c>
      <c r="J403" s="22"/>
      <c r="K403" s="22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4"/>
      <c r="AC403" s="15" t="s">
        <v>490</v>
      </c>
      <c r="AD403" s="15">
        <v>-50</v>
      </c>
      <c r="AE403" s="16">
        <v>-40</v>
      </c>
      <c r="AF403" s="15">
        <v>275</v>
      </c>
      <c r="AG403" s="15">
        <v>-14.8</v>
      </c>
      <c r="AH403" s="10">
        <f t="shared" si="38"/>
        <v>0</v>
      </c>
      <c r="AI403" s="10">
        <f t="shared" si="36"/>
        <v>0</v>
      </c>
      <c r="AJ403" s="14"/>
      <c r="AK403" s="14"/>
      <c r="AL403" s="14"/>
      <c r="AM403" s="14"/>
      <c r="AN403" s="14"/>
      <c r="AO403" s="13"/>
      <c r="AP403" s="13"/>
      <c r="AQ403" s="13"/>
      <c r="AR403" s="13"/>
      <c r="AS403" s="13"/>
      <c r="AT403" s="13"/>
      <c r="AU403" s="13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</row>
    <row r="404" spans="1:59" ht="15.6" x14ac:dyDescent="0.25">
      <c r="A404" s="12"/>
      <c r="B404" s="13"/>
      <c r="C404" s="13"/>
      <c r="D404" s="13"/>
      <c r="E404" s="13"/>
      <c r="F404" s="22"/>
      <c r="G404" s="10"/>
      <c r="H404" s="10">
        <v>0.16</v>
      </c>
      <c r="I404" s="10">
        <f t="shared" si="39"/>
        <v>137.5</v>
      </c>
      <c r="J404" s="22"/>
      <c r="K404" s="22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4"/>
      <c r="AC404" s="15" t="s">
        <v>491</v>
      </c>
      <c r="AD404" s="15">
        <v>-52</v>
      </c>
      <c r="AE404" s="16">
        <v>-45</v>
      </c>
      <c r="AF404" s="15">
        <v>264</v>
      </c>
      <c r="AG404" s="15">
        <v>-19.100000000000001</v>
      </c>
      <c r="AH404" s="10">
        <f t="shared" si="38"/>
        <v>0</v>
      </c>
      <c r="AI404" s="10">
        <f t="shared" si="36"/>
        <v>0</v>
      </c>
      <c r="AJ404" s="14"/>
      <c r="AK404" s="14"/>
      <c r="AL404" s="14"/>
      <c r="AM404" s="14"/>
      <c r="AN404" s="14"/>
      <c r="AO404" s="13"/>
      <c r="AP404" s="13"/>
      <c r="AQ404" s="13"/>
      <c r="AR404" s="13"/>
      <c r="AS404" s="13"/>
      <c r="AT404" s="13"/>
      <c r="AU404" s="13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</row>
    <row r="405" spans="1:59" ht="15.6" x14ac:dyDescent="0.25">
      <c r="A405" s="12"/>
      <c r="B405" s="13"/>
      <c r="C405" s="13"/>
      <c r="D405" s="13"/>
      <c r="E405" s="13"/>
      <c r="F405" s="22"/>
      <c r="G405" s="10"/>
      <c r="H405" s="10">
        <v>0.17</v>
      </c>
      <c r="I405" s="10">
        <f t="shared" si="39"/>
        <v>147.5</v>
      </c>
      <c r="J405" s="22"/>
      <c r="K405" s="22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4"/>
      <c r="AC405" s="15" t="s">
        <v>492</v>
      </c>
      <c r="AD405" s="15">
        <v>-51</v>
      </c>
      <c r="AE405" s="16">
        <v>-43</v>
      </c>
      <c r="AF405" s="15">
        <v>268</v>
      </c>
      <c r="AG405" s="15">
        <v>-18</v>
      </c>
      <c r="AH405" s="10">
        <f t="shared" si="38"/>
        <v>0</v>
      </c>
      <c r="AI405" s="10">
        <f t="shared" si="36"/>
        <v>0</v>
      </c>
      <c r="AJ405" s="14"/>
      <c r="AK405" s="14"/>
      <c r="AL405" s="14"/>
      <c r="AM405" s="14"/>
      <c r="AN405" s="14"/>
      <c r="AO405" s="13"/>
      <c r="AP405" s="13"/>
      <c r="AQ405" s="13"/>
      <c r="AR405" s="13"/>
      <c r="AS405" s="13"/>
      <c r="AT405" s="13"/>
      <c r="AU405" s="13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</row>
    <row r="406" spans="1:59" ht="15.6" x14ac:dyDescent="0.25">
      <c r="A406" s="12"/>
      <c r="B406" s="13"/>
      <c r="C406" s="13"/>
      <c r="D406" s="13"/>
      <c r="E406" s="13"/>
      <c r="F406" s="22"/>
      <c r="G406" s="10"/>
      <c r="H406" s="10">
        <v>0.18</v>
      </c>
      <c r="I406" s="10">
        <f t="shared" si="39"/>
        <v>157.5</v>
      </c>
      <c r="J406" s="22"/>
      <c r="K406" s="22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4"/>
      <c r="AC406" s="15" t="s">
        <v>493</v>
      </c>
      <c r="AD406" s="15">
        <v>-56</v>
      </c>
      <c r="AE406" s="16">
        <v>-48</v>
      </c>
      <c r="AF406" s="15">
        <v>282</v>
      </c>
      <c r="AG406" s="15">
        <v>-21.9</v>
      </c>
      <c r="AH406" s="10">
        <f t="shared" si="38"/>
        <v>0</v>
      </c>
      <c r="AI406" s="10">
        <f t="shared" si="36"/>
        <v>0</v>
      </c>
      <c r="AJ406" s="14"/>
      <c r="AK406" s="14"/>
      <c r="AL406" s="14"/>
      <c r="AM406" s="14"/>
      <c r="AN406" s="14"/>
      <c r="AO406" s="13"/>
      <c r="AP406" s="13"/>
      <c r="AQ406" s="13"/>
      <c r="AR406" s="13"/>
      <c r="AS406" s="13"/>
      <c r="AT406" s="13"/>
      <c r="AU406" s="13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</row>
    <row r="407" spans="1:59" ht="15.6" x14ac:dyDescent="0.25">
      <c r="A407" s="12"/>
      <c r="B407" s="13"/>
      <c r="C407" s="13"/>
      <c r="D407" s="13"/>
      <c r="E407" s="13"/>
      <c r="F407" s="22"/>
      <c r="G407" s="10"/>
      <c r="H407" s="10">
        <v>0.19</v>
      </c>
      <c r="I407" s="10">
        <f t="shared" si="39"/>
        <v>167.5</v>
      </c>
      <c r="J407" s="22"/>
      <c r="K407" s="22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4"/>
      <c r="AC407" s="15" t="s">
        <v>494</v>
      </c>
      <c r="AD407" s="15">
        <v>-43</v>
      </c>
      <c r="AE407" s="16">
        <v>-35</v>
      </c>
      <c r="AF407" s="15">
        <v>278</v>
      </c>
      <c r="AG407" s="15">
        <v>-14.1</v>
      </c>
      <c r="AH407" s="10">
        <f t="shared" si="38"/>
        <v>0</v>
      </c>
      <c r="AI407" s="10">
        <f t="shared" si="36"/>
        <v>0</v>
      </c>
      <c r="AJ407" s="14"/>
      <c r="AK407" s="14"/>
      <c r="AL407" s="14"/>
      <c r="AM407" s="14"/>
      <c r="AN407" s="14"/>
      <c r="AO407" s="13"/>
      <c r="AP407" s="13"/>
      <c r="AQ407" s="13"/>
      <c r="AR407" s="13"/>
      <c r="AS407" s="13"/>
      <c r="AT407" s="13"/>
      <c r="AU407" s="13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</row>
    <row r="408" spans="1:59" ht="15" customHeight="1" x14ac:dyDescent="0.25">
      <c r="A408" s="12"/>
      <c r="B408" s="13"/>
      <c r="C408" s="13"/>
      <c r="D408" s="13"/>
      <c r="E408" s="13"/>
      <c r="F408" s="22"/>
      <c r="G408" s="10"/>
      <c r="H408" s="10">
        <v>0.2</v>
      </c>
      <c r="I408" s="10">
        <f t="shared" si="39"/>
        <v>177.5</v>
      </c>
      <c r="J408" s="22"/>
      <c r="K408" s="22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4"/>
      <c r="AC408" s="15" t="s">
        <v>495</v>
      </c>
      <c r="AD408" s="15">
        <v>-54</v>
      </c>
      <c r="AE408" s="16">
        <v>-47</v>
      </c>
      <c r="AF408" s="15">
        <v>267</v>
      </c>
      <c r="AG408" s="15">
        <v>-20.7</v>
      </c>
      <c r="AH408" s="10">
        <f t="shared" si="38"/>
        <v>0</v>
      </c>
      <c r="AI408" s="10">
        <f t="shared" si="36"/>
        <v>0</v>
      </c>
      <c r="AJ408" s="14"/>
      <c r="AK408" s="14"/>
      <c r="AL408" s="14"/>
      <c r="AM408" s="14"/>
      <c r="AN408" s="14"/>
      <c r="AO408" s="13"/>
      <c r="AP408" s="13"/>
      <c r="AQ408" s="13"/>
      <c r="AR408" s="13"/>
      <c r="AS408" s="13"/>
      <c r="AT408" s="13"/>
      <c r="AU408" s="13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</row>
    <row r="409" spans="1:59" ht="15.6" x14ac:dyDescent="0.25">
      <c r="A409" s="12"/>
      <c r="B409" s="13"/>
      <c r="C409" s="13"/>
      <c r="D409" s="13"/>
      <c r="E409" s="13"/>
      <c r="F409" s="22"/>
      <c r="G409" s="77" t="s">
        <v>618</v>
      </c>
      <c r="H409" s="77"/>
      <c r="I409" s="77"/>
      <c r="J409" s="22"/>
      <c r="K409" s="22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4"/>
      <c r="AC409" s="15" t="s">
        <v>496</v>
      </c>
      <c r="AD409" s="15">
        <v>-57</v>
      </c>
      <c r="AE409" s="16">
        <v>-47</v>
      </c>
      <c r="AF409" s="15">
        <v>295</v>
      </c>
      <c r="AG409" s="15">
        <v>-19.2</v>
      </c>
      <c r="AH409" s="10">
        <f t="shared" si="38"/>
        <v>0</v>
      </c>
      <c r="AI409" s="10">
        <f t="shared" si="36"/>
        <v>0</v>
      </c>
      <c r="AJ409" s="14"/>
      <c r="AK409" s="14"/>
      <c r="AL409" s="14"/>
      <c r="AM409" s="14"/>
      <c r="AN409" s="14"/>
      <c r="AO409" s="13"/>
      <c r="AP409" s="13"/>
      <c r="AQ409" s="13"/>
      <c r="AR409" s="13"/>
      <c r="AS409" s="13"/>
      <c r="AT409" s="13"/>
      <c r="AU409" s="13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</row>
    <row r="410" spans="1:59" ht="15.6" x14ac:dyDescent="0.25">
      <c r="A410" s="12"/>
      <c r="B410" s="13"/>
      <c r="C410" s="13"/>
      <c r="D410" s="13"/>
      <c r="E410" s="13"/>
      <c r="F410" s="22"/>
      <c r="G410" s="10"/>
      <c r="H410" s="10" t="s">
        <v>617</v>
      </c>
      <c r="I410" s="10" t="s">
        <v>616</v>
      </c>
      <c r="J410" s="22"/>
      <c r="K410" s="22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4"/>
      <c r="AC410" s="15" t="s">
        <v>497</v>
      </c>
      <c r="AD410" s="15">
        <v>-52</v>
      </c>
      <c r="AE410" s="16">
        <v>-42</v>
      </c>
      <c r="AF410" s="15">
        <v>294</v>
      </c>
      <c r="AG410" s="15">
        <v>-17.600000000000001</v>
      </c>
      <c r="AH410" s="10">
        <f t="shared" si="38"/>
        <v>0</v>
      </c>
      <c r="AI410" s="10">
        <f t="shared" si="36"/>
        <v>0</v>
      </c>
      <c r="AJ410" s="14"/>
      <c r="AK410" s="14"/>
      <c r="AL410" s="14"/>
      <c r="AM410" s="14"/>
      <c r="AN410" s="14"/>
      <c r="AO410" s="13"/>
      <c r="AP410" s="13"/>
      <c r="AQ410" s="13"/>
      <c r="AR410" s="13"/>
      <c r="AS410" s="13"/>
      <c r="AT410" s="13"/>
      <c r="AU410" s="13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</row>
    <row r="411" spans="1:59" ht="31.5" customHeight="1" x14ac:dyDescent="0.25">
      <c r="A411" s="12"/>
      <c r="B411" s="13"/>
      <c r="C411" s="13"/>
      <c r="D411" s="13"/>
      <c r="E411" s="13"/>
      <c r="F411" s="22"/>
      <c r="G411" s="10"/>
      <c r="H411" s="10">
        <v>1</v>
      </c>
      <c r="I411" s="10">
        <v>50</v>
      </c>
      <c r="J411" s="22"/>
      <c r="K411" s="22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4"/>
      <c r="AC411" s="15" t="s">
        <v>498</v>
      </c>
      <c r="AD411" s="15">
        <v>-52</v>
      </c>
      <c r="AE411" s="16">
        <v>-43</v>
      </c>
      <c r="AF411" s="15">
        <v>264</v>
      </c>
      <c r="AG411" s="15">
        <v>-19.2</v>
      </c>
      <c r="AH411" s="10">
        <f t="shared" si="38"/>
        <v>0</v>
      </c>
      <c r="AI411" s="10">
        <f t="shared" si="36"/>
        <v>0</v>
      </c>
      <c r="AJ411" s="14"/>
      <c r="AK411" s="14"/>
      <c r="AL411" s="14"/>
      <c r="AM411" s="14"/>
      <c r="AN411" s="14"/>
      <c r="AO411" s="13"/>
      <c r="AP411" s="13"/>
      <c r="AQ411" s="13"/>
      <c r="AR411" s="13"/>
      <c r="AS411" s="13"/>
      <c r="AT411" s="13"/>
      <c r="AU411" s="13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</row>
    <row r="412" spans="1:59" ht="15.6" customHeight="1" x14ac:dyDescent="0.25">
      <c r="A412" s="12"/>
      <c r="B412" s="13"/>
      <c r="C412" s="13"/>
      <c r="D412" s="13"/>
      <c r="E412" s="13"/>
      <c r="F412" s="22"/>
      <c r="G412" s="10"/>
      <c r="H412" s="10">
        <v>2</v>
      </c>
      <c r="I412" s="10">
        <f t="shared" ref="I412:I430" si="40">I411+10</f>
        <v>60</v>
      </c>
      <c r="J412" s="22"/>
      <c r="K412" s="22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4"/>
      <c r="AC412" s="19" t="s">
        <v>225</v>
      </c>
      <c r="AD412" s="18"/>
      <c r="AE412" s="18"/>
      <c r="AF412" s="18"/>
      <c r="AG412" s="17"/>
      <c r="AH412" s="10">
        <f t="shared" si="38"/>
        <v>0</v>
      </c>
      <c r="AI412" s="10"/>
      <c r="AJ412" s="14"/>
      <c r="AK412" s="14"/>
      <c r="AL412" s="14"/>
      <c r="AM412" s="14"/>
      <c r="AN412" s="14"/>
      <c r="AO412" s="13"/>
      <c r="AP412" s="13"/>
      <c r="AQ412" s="13"/>
      <c r="AR412" s="13"/>
      <c r="AS412" s="13"/>
      <c r="AT412" s="13"/>
      <c r="AU412" s="13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</row>
    <row r="413" spans="1:59" ht="31.2" x14ac:dyDescent="0.25">
      <c r="A413" s="12"/>
      <c r="B413" s="13"/>
      <c r="C413" s="13"/>
      <c r="D413" s="13"/>
      <c r="E413" s="13"/>
      <c r="F413" s="22"/>
      <c r="G413" s="10"/>
      <c r="H413" s="10">
        <v>3</v>
      </c>
      <c r="I413" s="10">
        <f t="shared" si="40"/>
        <v>70</v>
      </c>
      <c r="J413" s="22"/>
      <c r="K413" s="22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4"/>
      <c r="AC413" s="15" t="s">
        <v>499</v>
      </c>
      <c r="AD413" s="15">
        <v>-26</v>
      </c>
      <c r="AE413" s="16">
        <v>-20</v>
      </c>
      <c r="AF413" s="15">
        <v>256</v>
      </c>
      <c r="AG413" s="15">
        <v>-5.2</v>
      </c>
      <c r="AH413" s="10">
        <f t="shared" si="38"/>
        <v>0</v>
      </c>
      <c r="AI413" s="10">
        <f>AH412</f>
        <v>0</v>
      </c>
      <c r="AJ413" s="14"/>
      <c r="AK413" s="14"/>
      <c r="AL413" s="14"/>
      <c r="AM413" s="14"/>
      <c r="AN413" s="14"/>
      <c r="AO413" s="13"/>
      <c r="AP413" s="13"/>
      <c r="AQ413" s="13"/>
      <c r="AR413" s="13"/>
      <c r="AS413" s="13"/>
      <c r="AT413" s="13"/>
      <c r="AU413" s="13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</row>
    <row r="414" spans="1:59" ht="15.6" x14ac:dyDescent="0.25">
      <c r="A414" s="12"/>
      <c r="B414" s="13"/>
      <c r="C414" s="13"/>
      <c r="D414" s="13"/>
      <c r="E414" s="13"/>
      <c r="F414" s="22"/>
      <c r="G414" s="10"/>
      <c r="H414" s="10">
        <v>4</v>
      </c>
      <c r="I414" s="10">
        <f t="shared" si="40"/>
        <v>80</v>
      </c>
      <c r="J414" s="22"/>
      <c r="K414" s="22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4"/>
      <c r="AC414" s="15" t="s">
        <v>500</v>
      </c>
      <c r="AD414" s="15">
        <v>-23</v>
      </c>
      <c r="AE414" s="16">
        <v>-17</v>
      </c>
      <c r="AF414" s="15">
        <v>249</v>
      </c>
      <c r="AG414" s="15">
        <v>-3.3</v>
      </c>
      <c r="AH414" s="10">
        <f t="shared" si="38"/>
        <v>0</v>
      </c>
      <c r="AI414" s="10">
        <f t="shared" ref="AI414:AI425" si="41">AI413+$AH$412</f>
        <v>0</v>
      </c>
      <c r="AJ414" s="14"/>
      <c r="AK414" s="14"/>
      <c r="AL414" s="14"/>
      <c r="AM414" s="14"/>
      <c r="AN414" s="14"/>
      <c r="AO414" s="13"/>
      <c r="AP414" s="13"/>
      <c r="AQ414" s="13"/>
      <c r="AR414" s="13"/>
      <c r="AS414" s="13"/>
      <c r="AT414" s="13"/>
      <c r="AU414" s="13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</row>
    <row r="415" spans="1:59" ht="15.6" x14ac:dyDescent="0.25">
      <c r="A415" s="12"/>
      <c r="B415" s="13"/>
      <c r="C415" s="13"/>
      <c r="D415" s="13"/>
      <c r="E415" s="13"/>
      <c r="F415" s="22"/>
      <c r="G415" s="10"/>
      <c r="H415" s="10">
        <v>5</v>
      </c>
      <c r="I415" s="10">
        <f t="shared" si="40"/>
        <v>90</v>
      </c>
      <c r="J415" s="22"/>
      <c r="K415" s="22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4"/>
      <c r="AC415" s="15" t="s">
        <v>501</v>
      </c>
      <c r="AD415" s="15">
        <v>-19</v>
      </c>
      <c r="AE415" s="16">
        <v>-13</v>
      </c>
      <c r="AF415" s="15">
        <v>250</v>
      </c>
      <c r="AG415" s="15">
        <v>-1.7</v>
      </c>
      <c r="AH415" s="10">
        <f t="shared" si="38"/>
        <v>0</v>
      </c>
      <c r="AI415" s="10">
        <f t="shared" si="41"/>
        <v>0</v>
      </c>
      <c r="AJ415" s="14"/>
      <c r="AK415" s="14"/>
      <c r="AL415" s="14"/>
      <c r="AM415" s="14"/>
      <c r="AN415" s="14"/>
      <c r="AO415" s="13"/>
      <c r="AP415" s="13"/>
      <c r="AQ415" s="13"/>
      <c r="AR415" s="13"/>
      <c r="AS415" s="13"/>
      <c r="AT415" s="13"/>
      <c r="AU415" s="13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</row>
    <row r="416" spans="1:59" ht="15.6" x14ac:dyDescent="0.25">
      <c r="A416" s="12"/>
      <c r="B416" s="13"/>
      <c r="C416" s="13"/>
      <c r="D416" s="13"/>
      <c r="E416" s="13"/>
      <c r="F416" s="22"/>
      <c r="G416" s="10"/>
      <c r="H416" s="10">
        <v>6</v>
      </c>
      <c r="I416" s="10">
        <f t="shared" si="40"/>
        <v>100</v>
      </c>
      <c r="J416" s="22"/>
      <c r="K416" s="22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4"/>
      <c r="AC416" s="15" t="s">
        <v>502</v>
      </c>
      <c r="AD416" s="15">
        <v>-15</v>
      </c>
      <c r="AE416" s="16">
        <v>-8</v>
      </c>
      <c r="AF416" s="15">
        <v>252</v>
      </c>
      <c r="AG416" s="15">
        <v>0.8</v>
      </c>
      <c r="AH416" s="10">
        <f t="shared" si="38"/>
        <v>0</v>
      </c>
      <c r="AI416" s="10">
        <f t="shared" si="41"/>
        <v>0</v>
      </c>
      <c r="AJ416" s="14"/>
      <c r="AK416" s="14"/>
      <c r="AL416" s="14"/>
      <c r="AM416" s="14"/>
      <c r="AN416" s="14"/>
      <c r="AO416" s="13"/>
      <c r="AP416" s="13"/>
      <c r="AQ416" s="13"/>
      <c r="AR416" s="13"/>
      <c r="AS416" s="13"/>
      <c r="AT416" s="13"/>
      <c r="AU416" s="13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</row>
    <row r="417" spans="1:59" ht="15.6" x14ac:dyDescent="0.25">
      <c r="A417" s="12"/>
      <c r="B417" s="13"/>
      <c r="C417" s="13"/>
      <c r="D417" s="13"/>
      <c r="E417" s="13"/>
      <c r="F417" s="22"/>
      <c r="G417" s="10"/>
      <c r="H417" s="10">
        <v>7</v>
      </c>
      <c r="I417" s="10">
        <f t="shared" si="40"/>
        <v>110</v>
      </c>
      <c r="J417" s="22"/>
      <c r="K417" s="22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4"/>
      <c r="AC417" s="15" t="s">
        <v>503</v>
      </c>
      <c r="AD417" s="15">
        <v>-23</v>
      </c>
      <c r="AE417" s="16">
        <v>-17</v>
      </c>
      <c r="AF417" s="15">
        <v>260</v>
      </c>
      <c r="AG417" s="15">
        <v>-3.4</v>
      </c>
      <c r="AH417" s="10">
        <f t="shared" si="38"/>
        <v>0</v>
      </c>
      <c r="AI417" s="10">
        <f t="shared" si="41"/>
        <v>0</v>
      </c>
      <c r="AJ417" s="14"/>
      <c r="AK417" s="14"/>
      <c r="AL417" s="14"/>
      <c r="AM417" s="14"/>
      <c r="AN417" s="14"/>
      <c r="AO417" s="13"/>
      <c r="AP417" s="13"/>
      <c r="AQ417" s="13"/>
      <c r="AR417" s="13"/>
      <c r="AS417" s="13"/>
      <c r="AT417" s="13"/>
      <c r="AU417" s="13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</row>
    <row r="418" spans="1:59" ht="15.6" x14ac:dyDescent="0.25">
      <c r="A418" s="12"/>
      <c r="B418" s="13"/>
      <c r="C418" s="13"/>
      <c r="D418" s="13"/>
      <c r="E418" s="13"/>
      <c r="F418" s="22"/>
      <c r="G418" s="10"/>
      <c r="H418" s="10">
        <v>8</v>
      </c>
      <c r="I418" s="10">
        <f t="shared" si="40"/>
        <v>120</v>
      </c>
      <c r="J418" s="22"/>
      <c r="K418" s="22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4"/>
      <c r="AC418" s="15" t="s">
        <v>504</v>
      </c>
      <c r="AD418" s="15">
        <v>-16</v>
      </c>
      <c r="AE418" s="16">
        <v>-10</v>
      </c>
      <c r="AF418" s="15">
        <v>241</v>
      </c>
      <c r="AG418" s="15">
        <v>-0.9</v>
      </c>
      <c r="AH418" s="10">
        <f t="shared" si="38"/>
        <v>0</v>
      </c>
      <c r="AI418" s="10">
        <f t="shared" si="41"/>
        <v>0</v>
      </c>
      <c r="AJ418" s="14"/>
      <c r="AK418" s="14"/>
      <c r="AL418" s="14"/>
      <c r="AM418" s="14"/>
      <c r="AN418" s="14"/>
      <c r="AO418" s="13"/>
      <c r="AP418" s="13"/>
      <c r="AQ418" s="13"/>
      <c r="AR418" s="13"/>
      <c r="AS418" s="13"/>
      <c r="AT418" s="13"/>
      <c r="AU418" s="13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</row>
    <row r="419" spans="1:59" ht="15.6" x14ac:dyDescent="0.25">
      <c r="A419" s="12"/>
      <c r="B419" s="13"/>
      <c r="C419" s="13"/>
      <c r="D419" s="13"/>
      <c r="E419" s="13"/>
      <c r="F419" s="22"/>
      <c r="G419" s="10"/>
      <c r="H419" s="10">
        <v>9</v>
      </c>
      <c r="I419" s="10">
        <f t="shared" si="40"/>
        <v>130</v>
      </c>
      <c r="J419" s="22"/>
      <c r="K419" s="22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4"/>
      <c r="AC419" s="15" t="s">
        <v>505</v>
      </c>
      <c r="AD419" s="15">
        <v>-30</v>
      </c>
      <c r="AE419" s="16">
        <v>-22</v>
      </c>
      <c r="AF419" s="15">
        <v>273</v>
      </c>
      <c r="AG419" s="15">
        <v>-6</v>
      </c>
      <c r="AH419" s="10">
        <f t="shared" si="38"/>
        <v>0</v>
      </c>
      <c r="AI419" s="10">
        <f t="shared" si="41"/>
        <v>0</v>
      </c>
      <c r="AJ419" s="14"/>
      <c r="AK419" s="14"/>
      <c r="AL419" s="14"/>
      <c r="AM419" s="14"/>
      <c r="AN419" s="14"/>
      <c r="AO419" s="13"/>
      <c r="AP419" s="13"/>
      <c r="AQ419" s="13"/>
      <c r="AR419" s="13"/>
      <c r="AS419" s="13"/>
      <c r="AT419" s="13"/>
      <c r="AU419" s="13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</row>
    <row r="420" spans="1:59" ht="15.6" x14ac:dyDescent="0.25">
      <c r="A420" s="12"/>
      <c r="B420" s="13"/>
      <c r="C420" s="13"/>
      <c r="D420" s="13"/>
      <c r="E420" s="13"/>
      <c r="F420" s="22"/>
      <c r="G420" s="10"/>
      <c r="H420" s="10">
        <v>10</v>
      </c>
      <c r="I420" s="10">
        <f t="shared" si="40"/>
        <v>140</v>
      </c>
      <c r="J420" s="22"/>
      <c r="K420" s="22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4"/>
      <c r="AC420" s="15" t="s">
        <v>506</v>
      </c>
      <c r="AD420" s="15">
        <v>-29</v>
      </c>
      <c r="AE420" s="16">
        <v>-22</v>
      </c>
      <c r="AF420" s="15">
        <v>272</v>
      </c>
      <c r="AG420" s="15">
        <v>-6.7</v>
      </c>
      <c r="AH420" s="10">
        <f t="shared" si="38"/>
        <v>0</v>
      </c>
      <c r="AI420" s="10">
        <f t="shared" si="41"/>
        <v>0</v>
      </c>
      <c r="AJ420" s="14"/>
      <c r="AK420" s="14"/>
      <c r="AL420" s="14"/>
      <c r="AM420" s="14"/>
      <c r="AN420" s="14"/>
      <c r="AO420" s="13"/>
      <c r="AP420" s="13"/>
      <c r="AQ420" s="13"/>
      <c r="AR420" s="13"/>
      <c r="AS420" s="13"/>
      <c r="AT420" s="13"/>
      <c r="AU420" s="13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</row>
    <row r="421" spans="1:59" ht="15.6" x14ac:dyDescent="0.25">
      <c r="A421" s="12"/>
      <c r="B421" s="13"/>
      <c r="C421" s="13"/>
      <c r="D421" s="13"/>
      <c r="E421" s="13"/>
      <c r="F421" s="22"/>
      <c r="G421" s="10"/>
      <c r="H421" s="10">
        <v>11</v>
      </c>
      <c r="I421" s="10">
        <f t="shared" si="40"/>
        <v>150</v>
      </c>
      <c r="J421" s="22"/>
      <c r="K421" s="22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4"/>
      <c r="AC421" s="15" t="s">
        <v>507</v>
      </c>
      <c r="AD421" s="15">
        <v>-30</v>
      </c>
      <c r="AE421" s="16">
        <v>-23</v>
      </c>
      <c r="AF421" s="15">
        <v>265</v>
      </c>
      <c r="AG421" s="15">
        <v>-7.5</v>
      </c>
      <c r="AH421" s="10">
        <f t="shared" si="38"/>
        <v>0</v>
      </c>
      <c r="AI421" s="10">
        <f t="shared" si="41"/>
        <v>0</v>
      </c>
      <c r="AJ421" s="14"/>
      <c r="AK421" s="14"/>
      <c r="AL421" s="14"/>
      <c r="AM421" s="14"/>
      <c r="AN421" s="14"/>
      <c r="AO421" s="13"/>
      <c r="AP421" s="13"/>
      <c r="AQ421" s="13"/>
      <c r="AR421" s="13"/>
      <c r="AS421" s="13"/>
      <c r="AT421" s="13"/>
      <c r="AU421" s="13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</row>
    <row r="422" spans="1:59" ht="15.6" x14ac:dyDescent="0.25">
      <c r="A422" s="12"/>
      <c r="B422" s="13"/>
      <c r="C422" s="13"/>
      <c r="D422" s="13"/>
      <c r="E422" s="13"/>
      <c r="F422" s="22"/>
      <c r="G422" s="10"/>
      <c r="H422" s="10">
        <v>12</v>
      </c>
      <c r="I422" s="10">
        <f t="shared" si="40"/>
        <v>160</v>
      </c>
      <c r="J422" s="22"/>
      <c r="K422" s="22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4"/>
      <c r="AC422" s="15" t="s">
        <v>508</v>
      </c>
      <c r="AD422" s="15">
        <v>-26</v>
      </c>
      <c r="AE422" s="16">
        <v>-20</v>
      </c>
      <c r="AF422" s="15">
        <v>268</v>
      </c>
      <c r="AG422" s="15">
        <v>-4.5</v>
      </c>
      <c r="AH422" s="10">
        <f t="shared" si="38"/>
        <v>0</v>
      </c>
      <c r="AI422" s="10">
        <f t="shared" si="41"/>
        <v>0</v>
      </c>
      <c r="AJ422" s="14"/>
      <c r="AK422" s="14"/>
      <c r="AL422" s="14"/>
      <c r="AM422" s="14"/>
      <c r="AN422" s="14"/>
      <c r="AO422" s="13"/>
      <c r="AP422" s="13"/>
      <c r="AQ422" s="13"/>
      <c r="AR422" s="13"/>
      <c r="AS422" s="13"/>
      <c r="AT422" s="13"/>
      <c r="AU422" s="13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</row>
    <row r="423" spans="1:59" ht="15.6" x14ac:dyDescent="0.25">
      <c r="A423" s="12"/>
      <c r="B423" s="13"/>
      <c r="C423" s="13"/>
      <c r="D423" s="13"/>
      <c r="E423" s="13"/>
      <c r="F423" s="22"/>
      <c r="G423" s="10"/>
      <c r="H423" s="10">
        <v>13</v>
      </c>
      <c r="I423" s="10">
        <f t="shared" si="40"/>
        <v>170</v>
      </c>
      <c r="J423" s="22"/>
      <c r="K423" s="22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4"/>
      <c r="AC423" s="15" t="s">
        <v>509</v>
      </c>
      <c r="AD423" s="15">
        <v>-17</v>
      </c>
      <c r="AE423" s="16">
        <v>-13</v>
      </c>
      <c r="AF423" s="15">
        <v>239</v>
      </c>
      <c r="AG423" s="15">
        <v>-1.2</v>
      </c>
      <c r="AH423" s="10">
        <f t="shared" si="38"/>
        <v>0</v>
      </c>
      <c r="AI423" s="10">
        <f t="shared" si="41"/>
        <v>0</v>
      </c>
      <c r="AJ423" s="14"/>
      <c r="AK423" s="14"/>
      <c r="AL423" s="14"/>
      <c r="AM423" s="14"/>
      <c r="AN423" s="14"/>
      <c r="AO423" s="13"/>
      <c r="AP423" s="13"/>
      <c r="AQ423" s="13"/>
      <c r="AR423" s="13"/>
      <c r="AS423" s="13"/>
      <c r="AT423" s="13"/>
      <c r="AU423" s="13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</row>
    <row r="424" spans="1:59" ht="15.6" x14ac:dyDescent="0.25">
      <c r="A424" s="12"/>
      <c r="B424" s="13"/>
      <c r="C424" s="13"/>
      <c r="D424" s="13"/>
      <c r="E424" s="13"/>
      <c r="F424" s="22"/>
      <c r="G424" s="10"/>
      <c r="H424" s="10">
        <v>14</v>
      </c>
      <c r="I424" s="10">
        <f t="shared" si="40"/>
        <v>180</v>
      </c>
      <c r="J424" s="22"/>
      <c r="K424" s="22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4"/>
      <c r="AC424" s="15" t="s">
        <v>510</v>
      </c>
      <c r="AD424" s="15">
        <v>-12</v>
      </c>
      <c r="AE424" s="16">
        <v>-7</v>
      </c>
      <c r="AF424" s="15">
        <v>253</v>
      </c>
      <c r="AG424" s="15">
        <v>1</v>
      </c>
      <c r="AH424" s="10">
        <f t="shared" si="38"/>
        <v>0</v>
      </c>
      <c r="AI424" s="10">
        <f t="shared" si="41"/>
        <v>0</v>
      </c>
      <c r="AJ424" s="14"/>
      <c r="AK424" s="14"/>
      <c r="AL424" s="14"/>
      <c r="AM424" s="14"/>
      <c r="AN424" s="14"/>
      <c r="AO424" s="13"/>
      <c r="AP424" s="13"/>
      <c r="AQ424" s="13"/>
      <c r="AR424" s="13"/>
      <c r="AS424" s="13"/>
      <c r="AT424" s="13"/>
      <c r="AU424" s="13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</row>
    <row r="425" spans="1:59" ht="31.5" customHeight="1" x14ac:dyDescent="0.25">
      <c r="A425" s="12"/>
      <c r="B425" s="13"/>
      <c r="C425" s="13"/>
      <c r="D425" s="13"/>
      <c r="E425" s="13"/>
      <c r="F425" s="22"/>
      <c r="G425" s="10"/>
      <c r="H425" s="10">
        <v>15</v>
      </c>
      <c r="I425" s="10">
        <f t="shared" si="40"/>
        <v>190</v>
      </c>
      <c r="J425" s="22"/>
      <c r="K425" s="22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4"/>
      <c r="AC425" s="15" t="s">
        <v>511</v>
      </c>
      <c r="AD425" s="15">
        <v>-21</v>
      </c>
      <c r="AE425" s="16">
        <v>-17</v>
      </c>
      <c r="AF425" s="15">
        <v>249</v>
      </c>
      <c r="AG425" s="15">
        <v>-3.1</v>
      </c>
      <c r="AH425" s="10">
        <f t="shared" si="38"/>
        <v>0</v>
      </c>
      <c r="AI425" s="10">
        <f t="shared" si="41"/>
        <v>0</v>
      </c>
      <c r="AJ425" s="14"/>
      <c r="AK425" s="14"/>
      <c r="AL425" s="14"/>
      <c r="AM425" s="14"/>
      <c r="AN425" s="14"/>
      <c r="AO425" s="13"/>
      <c r="AP425" s="13"/>
      <c r="AQ425" s="13"/>
      <c r="AR425" s="13"/>
      <c r="AS425" s="13"/>
      <c r="AT425" s="13"/>
      <c r="AU425" s="13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</row>
    <row r="426" spans="1:59" ht="15.6" customHeight="1" x14ac:dyDescent="0.25">
      <c r="A426" s="12"/>
      <c r="B426" s="13"/>
      <c r="C426" s="13"/>
      <c r="D426" s="13"/>
      <c r="E426" s="13"/>
      <c r="F426" s="22"/>
      <c r="G426" s="10"/>
      <c r="H426" s="10">
        <v>16</v>
      </c>
      <c r="I426" s="10">
        <f t="shared" si="40"/>
        <v>200</v>
      </c>
      <c r="J426" s="22"/>
      <c r="K426" s="22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4"/>
      <c r="AC426" s="19" t="s">
        <v>40</v>
      </c>
      <c r="AD426" s="18"/>
      <c r="AE426" s="18"/>
      <c r="AF426" s="18"/>
      <c r="AG426" s="17"/>
      <c r="AH426" s="10">
        <f t="shared" si="38"/>
        <v>1</v>
      </c>
      <c r="AI426" s="10"/>
      <c r="AJ426" s="14"/>
      <c r="AK426" s="14"/>
      <c r="AL426" s="14"/>
      <c r="AM426" s="14"/>
      <c r="AN426" s="14"/>
      <c r="AO426" s="13"/>
      <c r="AP426" s="13"/>
      <c r="AQ426" s="13"/>
      <c r="AR426" s="13"/>
      <c r="AS426" s="13"/>
      <c r="AT426" s="13"/>
      <c r="AU426" s="13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</row>
    <row r="427" spans="1:59" ht="15.6" x14ac:dyDescent="0.25">
      <c r="A427" s="12"/>
      <c r="B427" s="13"/>
      <c r="C427" s="13"/>
      <c r="D427" s="13"/>
      <c r="E427" s="13"/>
      <c r="F427" s="22"/>
      <c r="G427" s="10"/>
      <c r="H427" s="10">
        <v>17</v>
      </c>
      <c r="I427" s="10">
        <f t="shared" si="40"/>
        <v>210</v>
      </c>
      <c r="J427" s="22"/>
      <c r="K427" s="22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4"/>
      <c r="AC427" s="15" t="s">
        <v>512</v>
      </c>
      <c r="AD427" s="15">
        <v>-36</v>
      </c>
      <c r="AE427" s="16">
        <v>-23</v>
      </c>
      <c r="AF427" s="15">
        <v>252</v>
      </c>
      <c r="AG427" s="15">
        <v>-5.3</v>
      </c>
      <c r="AH427" s="10">
        <f t="shared" si="38"/>
        <v>0</v>
      </c>
      <c r="AI427" s="10">
        <f>AH426</f>
        <v>1</v>
      </c>
      <c r="AJ427" s="14"/>
      <c r="AK427" s="14"/>
      <c r="AL427" s="14"/>
      <c r="AM427" s="14"/>
      <c r="AN427" s="14"/>
      <c r="AO427" s="13"/>
      <c r="AP427" s="13"/>
      <c r="AQ427" s="13"/>
      <c r="AR427" s="13"/>
      <c r="AS427" s="13"/>
      <c r="AT427" s="13"/>
      <c r="AU427" s="13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</row>
    <row r="428" spans="1:59" ht="15.6" x14ac:dyDescent="0.25">
      <c r="A428" s="12"/>
      <c r="B428" s="13"/>
      <c r="C428" s="13"/>
      <c r="D428" s="13"/>
      <c r="E428" s="13"/>
      <c r="F428" s="22"/>
      <c r="G428" s="10"/>
      <c r="H428" s="10">
        <v>18</v>
      </c>
      <c r="I428" s="10">
        <f t="shared" si="40"/>
        <v>220</v>
      </c>
      <c r="J428" s="22"/>
      <c r="K428" s="22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4"/>
      <c r="AC428" s="15" t="s">
        <v>513</v>
      </c>
      <c r="AD428" s="15">
        <v>-32</v>
      </c>
      <c r="AE428" s="16">
        <v>-18</v>
      </c>
      <c r="AF428" s="15">
        <v>237</v>
      </c>
      <c r="AG428" s="15">
        <v>-4.5</v>
      </c>
      <c r="AH428" s="10">
        <f t="shared" si="38"/>
        <v>0</v>
      </c>
      <c r="AI428" s="10">
        <f>AI427+$AH$426</f>
        <v>2</v>
      </c>
      <c r="AJ428" s="14"/>
      <c r="AK428" s="14"/>
      <c r="AL428" s="14"/>
      <c r="AM428" s="14"/>
      <c r="AN428" s="14"/>
      <c r="AO428" s="13"/>
      <c r="AP428" s="13"/>
      <c r="AQ428" s="13"/>
      <c r="AR428" s="13"/>
      <c r="AS428" s="13"/>
      <c r="AT428" s="13"/>
      <c r="AU428" s="13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</row>
    <row r="429" spans="1:59" ht="15.6" x14ac:dyDescent="0.25">
      <c r="A429" s="12"/>
      <c r="B429" s="13"/>
      <c r="C429" s="13"/>
      <c r="D429" s="13"/>
      <c r="E429" s="13"/>
      <c r="F429" s="22"/>
      <c r="G429" s="10"/>
      <c r="H429" s="10">
        <v>19</v>
      </c>
      <c r="I429" s="10">
        <f t="shared" si="40"/>
        <v>230</v>
      </c>
      <c r="J429" s="22"/>
      <c r="K429" s="22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4"/>
      <c r="AC429" s="15" t="s">
        <v>514</v>
      </c>
      <c r="AD429" s="15">
        <v>-39</v>
      </c>
      <c r="AE429" s="16">
        <v>-26</v>
      </c>
      <c r="AF429" s="15">
        <v>264</v>
      </c>
      <c r="AG429" s="15">
        <v>-6.3</v>
      </c>
      <c r="AH429" s="10">
        <f t="shared" si="38"/>
        <v>0</v>
      </c>
      <c r="AI429" s="10">
        <f>AI428+$AH$426</f>
        <v>3</v>
      </c>
      <c r="AJ429" s="14"/>
      <c r="AK429" s="14"/>
      <c r="AL429" s="14"/>
      <c r="AM429" s="14"/>
      <c r="AN429" s="14"/>
      <c r="AO429" s="13"/>
      <c r="AP429" s="13"/>
      <c r="AQ429" s="13"/>
      <c r="AR429" s="13"/>
      <c r="AS429" s="13"/>
      <c r="AT429" s="13"/>
      <c r="AU429" s="13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</row>
    <row r="430" spans="1:59" ht="15.6" x14ac:dyDescent="0.25">
      <c r="A430" s="12"/>
      <c r="B430" s="13"/>
      <c r="C430" s="13"/>
      <c r="D430" s="13"/>
      <c r="E430" s="13"/>
      <c r="F430" s="22"/>
      <c r="G430" s="10"/>
      <c r="H430" s="10">
        <v>20</v>
      </c>
      <c r="I430" s="10">
        <f t="shared" si="40"/>
        <v>240</v>
      </c>
      <c r="J430" s="22"/>
      <c r="K430" s="22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4"/>
      <c r="AC430" s="15" t="s">
        <v>41</v>
      </c>
      <c r="AD430" s="15">
        <v>-33</v>
      </c>
      <c r="AE430" s="16">
        <v>-20</v>
      </c>
      <c r="AF430" s="15">
        <v>237</v>
      </c>
      <c r="AG430" s="15">
        <v>-5.2</v>
      </c>
      <c r="AH430" s="10">
        <f t="shared" si="38"/>
        <v>0</v>
      </c>
      <c r="AI430" s="10">
        <f>AI429+$AH$426</f>
        <v>4</v>
      </c>
      <c r="AJ430" s="14"/>
      <c r="AK430" s="14"/>
      <c r="AL430" s="14"/>
      <c r="AM430" s="14"/>
      <c r="AN430" s="14"/>
      <c r="AO430" s="13"/>
      <c r="AP430" s="13"/>
      <c r="AQ430" s="13"/>
      <c r="AR430" s="13"/>
      <c r="AS430" s="13"/>
      <c r="AT430" s="13"/>
      <c r="AU430" s="13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</row>
    <row r="431" spans="1:59" ht="15.6" x14ac:dyDescent="0.25">
      <c r="A431" s="12"/>
      <c r="B431" s="13"/>
      <c r="C431" s="13"/>
      <c r="D431" s="13"/>
      <c r="E431" s="13"/>
      <c r="F431" s="22"/>
      <c r="G431" s="77" t="s">
        <v>615</v>
      </c>
      <c r="H431" s="77"/>
      <c r="I431" s="77"/>
      <c r="J431" s="22"/>
      <c r="K431" s="22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4"/>
      <c r="AC431" s="15" t="s">
        <v>515</v>
      </c>
      <c r="AD431" s="15">
        <v>-36</v>
      </c>
      <c r="AE431" s="16">
        <v>-22</v>
      </c>
      <c r="AF431" s="15">
        <v>245</v>
      </c>
      <c r="AG431" s="15">
        <v>-5.7</v>
      </c>
      <c r="AH431" s="10">
        <f t="shared" si="38"/>
        <v>0</v>
      </c>
      <c r="AI431" s="10">
        <f>AI430+$AH$426</f>
        <v>5</v>
      </c>
      <c r="AJ431" s="14"/>
      <c r="AK431" s="14"/>
      <c r="AL431" s="14"/>
      <c r="AM431" s="14"/>
      <c r="AN431" s="14"/>
      <c r="AO431" s="13"/>
      <c r="AP431" s="13"/>
      <c r="AQ431" s="13"/>
      <c r="AR431" s="13"/>
      <c r="AS431" s="13"/>
      <c r="AT431" s="13"/>
      <c r="AU431" s="13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</row>
    <row r="432" spans="1:59" ht="47.25" customHeight="1" x14ac:dyDescent="0.25">
      <c r="A432" s="12"/>
      <c r="B432" s="13"/>
      <c r="C432" s="13"/>
      <c r="D432" s="13"/>
      <c r="E432" s="13"/>
      <c r="F432" s="22"/>
      <c r="G432" s="10"/>
      <c r="H432" s="10" t="s">
        <v>614</v>
      </c>
      <c r="I432" s="10" t="s">
        <v>613</v>
      </c>
      <c r="J432" s="22"/>
      <c r="K432" s="22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4"/>
      <c r="AC432" s="15" t="s">
        <v>516</v>
      </c>
      <c r="AD432" s="15">
        <v>-36</v>
      </c>
      <c r="AE432" s="16">
        <v>-22</v>
      </c>
      <c r="AF432" s="15">
        <v>246</v>
      </c>
      <c r="AG432" s="15">
        <v>-5.0999999999999996</v>
      </c>
      <c r="AH432" s="10">
        <f t="shared" si="38"/>
        <v>0</v>
      </c>
      <c r="AI432" s="10">
        <f>AI431+$AH$426</f>
        <v>6</v>
      </c>
      <c r="AJ432" s="14"/>
      <c r="AK432" s="14"/>
      <c r="AL432" s="14"/>
      <c r="AM432" s="14"/>
      <c r="AN432" s="14"/>
      <c r="AO432" s="13"/>
      <c r="AP432" s="13"/>
      <c r="AQ432" s="13"/>
      <c r="AR432" s="13"/>
      <c r="AS432" s="13"/>
      <c r="AT432" s="13"/>
      <c r="AU432" s="13"/>
      <c r="AV432" s="12"/>
      <c r="AW432" s="12"/>
      <c r="AX432" s="12"/>
      <c r="AY432" s="12"/>
      <c r="AZ432" s="12"/>
      <c r="BA432" s="12"/>
      <c r="BB432" s="12"/>
      <c r="BC432" s="12"/>
      <c r="BD432" s="12"/>
      <c r="BE432" s="12"/>
      <c r="BF432" s="12"/>
      <c r="BG432" s="12"/>
    </row>
    <row r="433" spans="1:59" ht="16.5" customHeight="1" x14ac:dyDescent="0.25">
      <c r="A433" s="12"/>
      <c r="B433" s="13"/>
      <c r="C433" s="13"/>
      <c r="D433" s="13"/>
      <c r="E433" s="13"/>
      <c r="F433" s="22"/>
      <c r="G433" s="10"/>
      <c r="H433" s="10">
        <v>1</v>
      </c>
      <c r="I433" s="10">
        <v>20</v>
      </c>
      <c r="J433" s="22"/>
      <c r="K433" s="22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4"/>
      <c r="AC433" s="19" t="s">
        <v>517</v>
      </c>
      <c r="AD433" s="18"/>
      <c r="AE433" s="18"/>
      <c r="AF433" s="18"/>
      <c r="AG433" s="17"/>
      <c r="AH433" s="10">
        <f t="shared" si="38"/>
        <v>0</v>
      </c>
      <c r="AI433" s="10"/>
      <c r="AJ433" s="14"/>
      <c r="AK433" s="14"/>
      <c r="AL433" s="14"/>
      <c r="AM433" s="14"/>
      <c r="AN433" s="14"/>
      <c r="AO433" s="13"/>
      <c r="AP433" s="13"/>
      <c r="AQ433" s="13"/>
      <c r="AR433" s="13"/>
      <c r="AS433" s="13"/>
      <c r="AT433" s="13"/>
      <c r="AU433" s="13"/>
      <c r="AV433" s="12"/>
      <c r="AW433" s="12"/>
      <c r="AX433" s="12"/>
      <c r="AY433" s="12"/>
      <c r="AZ433" s="12"/>
      <c r="BA433" s="12"/>
      <c r="BB433" s="12"/>
      <c r="BC433" s="12"/>
      <c r="BD433" s="12"/>
      <c r="BE433" s="12"/>
      <c r="BF433" s="12"/>
      <c r="BG433" s="12"/>
    </row>
    <row r="434" spans="1:59" ht="43.2" customHeight="1" x14ac:dyDescent="0.25">
      <c r="A434" s="12"/>
      <c r="B434" s="13"/>
      <c r="C434" s="13"/>
      <c r="D434" s="13"/>
      <c r="E434" s="13"/>
      <c r="F434" s="22"/>
      <c r="G434" s="77" t="s">
        <v>612</v>
      </c>
      <c r="H434" s="77"/>
      <c r="I434" s="77"/>
      <c r="J434" s="22"/>
      <c r="K434" s="22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4"/>
      <c r="AC434" s="15" t="s">
        <v>518</v>
      </c>
      <c r="AD434" s="15">
        <v>-14</v>
      </c>
      <c r="AE434" s="16">
        <v>-5</v>
      </c>
      <c r="AF434" s="15">
        <v>186</v>
      </c>
      <c r="AG434" s="15">
        <v>1.8</v>
      </c>
      <c r="AH434" s="10">
        <f t="shared" si="38"/>
        <v>0</v>
      </c>
      <c r="AI434" s="10">
        <f>AH433</f>
        <v>0</v>
      </c>
      <c r="AJ434" s="14"/>
      <c r="AK434" s="14"/>
      <c r="AL434" s="14"/>
      <c r="AM434" s="14"/>
      <c r="AN434" s="14"/>
      <c r="AO434" s="13"/>
      <c r="AP434" s="13"/>
      <c r="AQ434" s="13"/>
      <c r="AR434" s="13"/>
      <c r="AS434" s="13"/>
      <c r="AT434" s="13"/>
      <c r="AU434" s="13"/>
      <c r="AV434" s="12"/>
      <c r="AW434" s="12"/>
      <c r="AX434" s="12"/>
      <c r="AY434" s="12"/>
      <c r="AZ434" s="12"/>
      <c r="BA434" s="12"/>
      <c r="BB434" s="12"/>
      <c r="BC434" s="12"/>
      <c r="BD434" s="12"/>
      <c r="BE434" s="12"/>
      <c r="BF434" s="12"/>
      <c r="BG434" s="12"/>
    </row>
    <row r="435" spans="1:59" ht="15.6" x14ac:dyDescent="0.25">
      <c r="A435" s="12"/>
      <c r="B435" s="13"/>
      <c r="C435" s="13"/>
      <c r="D435" s="13"/>
      <c r="E435" s="13"/>
      <c r="F435" s="22"/>
      <c r="G435" s="10"/>
      <c r="H435" s="10" t="s">
        <v>19</v>
      </c>
      <c r="I435" s="10" t="s">
        <v>611</v>
      </c>
      <c r="J435" s="22"/>
      <c r="K435" s="22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4"/>
      <c r="AC435" s="19" t="s">
        <v>84</v>
      </c>
      <c r="AD435" s="18"/>
      <c r="AE435" s="18"/>
      <c r="AF435" s="18"/>
      <c r="AG435" s="17"/>
      <c r="AH435" s="10">
        <f t="shared" si="38"/>
        <v>0</v>
      </c>
      <c r="AI435" s="10"/>
      <c r="AJ435" s="14"/>
      <c r="AK435" s="14"/>
      <c r="AL435" s="14"/>
      <c r="AM435" s="14"/>
      <c r="AN435" s="14"/>
      <c r="AO435" s="13"/>
      <c r="AP435" s="13"/>
      <c r="AQ435" s="13"/>
      <c r="AR435" s="13"/>
      <c r="AS435" s="13"/>
      <c r="AT435" s="13"/>
      <c r="AU435" s="13"/>
      <c r="AV435" s="12"/>
      <c r="AW435" s="12"/>
      <c r="AX435" s="12"/>
      <c r="AY435" s="12"/>
      <c r="AZ435" s="12"/>
      <c r="BA435" s="12"/>
      <c r="BB435" s="12"/>
      <c r="BC435" s="12"/>
      <c r="BD435" s="12"/>
      <c r="BE435" s="12"/>
      <c r="BF435" s="12"/>
      <c r="BG435" s="12"/>
    </row>
    <row r="436" spans="1:59" ht="15.6" x14ac:dyDescent="0.25">
      <c r="A436" s="12"/>
      <c r="B436" s="13"/>
      <c r="C436" s="13"/>
      <c r="D436" s="13"/>
      <c r="E436" s="13"/>
      <c r="F436" s="22"/>
      <c r="G436" s="10"/>
      <c r="H436" s="10">
        <v>5.0000000000000001E-3</v>
      </c>
      <c r="I436" s="10">
        <v>150</v>
      </c>
      <c r="J436" s="22"/>
      <c r="K436" s="22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4"/>
      <c r="AC436" s="15" t="s">
        <v>519</v>
      </c>
      <c r="AD436" s="15">
        <v>-25</v>
      </c>
      <c r="AE436" s="16">
        <v>-14</v>
      </c>
      <c r="AF436" s="15">
        <v>230</v>
      </c>
      <c r="AG436" s="15">
        <v>-1.5</v>
      </c>
      <c r="AH436" s="10">
        <f t="shared" si="38"/>
        <v>0</v>
      </c>
      <c r="AI436" s="10">
        <f>AH435</f>
        <v>0</v>
      </c>
      <c r="AJ436" s="14"/>
      <c r="AK436" s="14"/>
      <c r="AL436" s="14"/>
      <c r="AM436" s="14"/>
      <c r="AN436" s="14"/>
      <c r="AO436" s="13"/>
      <c r="AP436" s="13"/>
      <c r="AQ436" s="13"/>
      <c r="AR436" s="13"/>
      <c r="AS436" s="13"/>
      <c r="AT436" s="13"/>
      <c r="AU436" s="13"/>
      <c r="AV436" s="12"/>
      <c r="AW436" s="12"/>
      <c r="AX436" s="12"/>
      <c r="AY436" s="12"/>
      <c r="AZ436" s="12"/>
      <c r="BA436" s="12"/>
      <c r="BB436" s="12"/>
      <c r="BC436" s="12"/>
      <c r="BD436" s="12"/>
      <c r="BE436" s="12"/>
      <c r="BF436" s="12"/>
      <c r="BG436" s="12"/>
    </row>
    <row r="437" spans="1:59" ht="31.5" customHeight="1" x14ac:dyDescent="0.25">
      <c r="A437" s="12"/>
      <c r="B437" s="13"/>
      <c r="C437" s="13"/>
      <c r="D437" s="13"/>
      <c r="E437" s="13"/>
      <c r="F437" s="22"/>
      <c r="G437" s="10"/>
      <c r="H437" s="10">
        <v>0.01</v>
      </c>
      <c r="I437" s="10">
        <v>295</v>
      </c>
      <c r="J437" s="23"/>
      <c r="K437" s="22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4"/>
      <c r="AC437" s="15" t="s">
        <v>520</v>
      </c>
      <c r="AD437" s="15">
        <v>-23</v>
      </c>
      <c r="AE437" s="16">
        <v>-12</v>
      </c>
      <c r="AF437" s="15">
        <v>226</v>
      </c>
      <c r="AG437" s="15">
        <v>-1.1000000000000001</v>
      </c>
      <c r="AH437" s="10">
        <f t="shared" si="38"/>
        <v>0</v>
      </c>
      <c r="AI437" s="10">
        <f>AI436+$AH$435</f>
        <v>0</v>
      </c>
      <c r="AJ437" s="14"/>
      <c r="AK437" s="14"/>
      <c r="AL437" s="14"/>
      <c r="AM437" s="14"/>
      <c r="AN437" s="14"/>
      <c r="AO437" s="13"/>
      <c r="AP437" s="13"/>
      <c r="AQ437" s="13"/>
      <c r="AR437" s="13"/>
      <c r="AS437" s="13"/>
      <c r="AT437" s="13"/>
      <c r="AU437" s="13"/>
      <c r="AV437" s="12"/>
      <c r="AW437" s="12"/>
      <c r="AX437" s="12"/>
      <c r="AY437" s="12"/>
      <c r="AZ437" s="12"/>
      <c r="BA437" s="12"/>
      <c r="BB437" s="12"/>
      <c r="BC437" s="12"/>
      <c r="BD437" s="12"/>
      <c r="BE437" s="12"/>
      <c r="BF437" s="12"/>
      <c r="BG437" s="12"/>
    </row>
    <row r="438" spans="1:59" ht="15.6" customHeight="1" x14ac:dyDescent="0.25">
      <c r="A438" s="12"/>
      <c r="B438" s="13"/>
      <c r="C438" s="13"/>
      <c r="D438" s="13"/>
      <c r="E438" s="13"/>
      <c r="F438" s="22"/>
      <c r="G438" s="10"/>
      <c r="H438" s="10">
        <v>1.4999999999999999E-2</v>
      </c>
      <c r="I438" s="10">
        <v>440</v>
      </c>
      <c r="J438" s="22"/>
      <c r="K438" s="22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4"/>
      <c r="AC438" s="19" t="s">
        <v>150</v>
      </c>
      <c r="AD438" s="18"/>
      <c r="AE438" s="18"/>
      <c r="AF438" s="18"/>
      <c r="AG438" s="17"/>
      <c r="AH438" s="10">
        <f t="shared" si="38"/>
        <v>0</v>
      </c>
      <c r="AI438" s="10"/>
      <c r="AJ438" s="14"/>
      <c r="AK438" s="14"/>
      <c r="AL438" s="14"/>
      <c r="AM438" s="14"/>
      <c r="AN438" s="14"/>
      <c r="AO438" s="13"/>
      <c r="AP438" s="13"/>
      <c r="AQ438" s="13"/>
      <c r="AR438" s="13"/>
      <c r="AS438" s="13"/>
      <c r="AT438" s="13"/>
      <c r="AU438" s="13"/>
      <c r="AV438" s="12"/>
      <c r="AW438" s="12"/>
      <c r="AX438" s="12"/>
      <c r="AY438" s="12"/>
      <c r="AZ438" s="12"/>
      <c r="BA438" s="12"/>
      <c r="BB438" s="12"/>
      <c r="BC438" s="12"/>
      <c r="BD438" s="12"/>
      <c r="BE438" s="12"/>
      <c r="BF438" s="12"/>
      <c r="BG438" s="12"/>
    </row>
    <row r="439" spans="1:59" ht="15.6" x14ac:dyDescent="0.25">
      <c r="A439" s="12"/>
      <c r="B439" s="13"/>
      <c r="C439" s="13"/>
      <c r="D439" s="13"/>
      <c r="E439" s="13"/>
      <c r="F439" s="22"/>
      <c r="G439" s="10"/>
      <c r="H439" s="10">
        <v>0.02</v>
      </c>
      <c r="I439" s="10">
        <v>580</v>
      </c>
      <c r="J439" s="23"/>
      <c r="K439" s="22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4"/>
      <c r="AC439" s="15" t="s">
        <v>521</v>
      </c>
      <c r="AD439" s="15">
        <v>-20</v>
      </c>
      <c r="AE439" s="16">
        <v>-8</v>
      </c>
      <c r="AF439" s="15">
        <v>178</v>
      </c>
      <c r="AG439" s="15">
        <v>1.1000000000000001</v>
      </c>
      <c r="AH439" s="10">
        <f t="shared" si="38"/>
        <v>0</v>
      </c>
      <c r="AI439" s="10">
        <f>AH438</f>
        <v>0</v>
      </c>
      <c r="AJ439" s="14"/>
      <c r="AK439" s="14"/>
      <c r="AL439" s="14"/>
      <c r="AM439" s="14"/>
      <c r="AN439" s="14"/>
      <c r="AO439" s="13"/>
      <c r="AP439" s="13"/>
      <c r="AQ439" s="13"/>
      <c r="AR439" s="13"/>
      <c r="AS439" s="13"/>
      <c r="AT439" s="13"/>
      <c r="AU439" s="13"/>
      <c r="AV439" s="12"/>
      <c r="AW439" s="12"/>
      <c r="AX439" s="12"/>
      <c r="AY439" s="12"/>
      <c r="AZ439" s="12"/>
      <c r="BA439" s="12"/>
      <c r="BB439" s="12"/>
      <c r="BC439" s="12"/>
      <c r="BD439" s="12"/>
      <c r="BE439" s="12"/>
      <c r="BF439" s="12"/>
      <c r="BG439" s="12"/>
    </row>
    <row r="440" spans="1:59" ht="15.6" x14ac:dyDescent="0.25">
      <c r="A440" s="12"/>
      <c r="B440" s="13"/>
      <c r="C440" s="13"/>
      <c r="D440" s="13"/>
      <c r="E440" s="13"/>
      <c r="F440" s="22"/>
      <c r="G440" s="10"/>
      <c r="H440" s="10">
        <v>0.04</v>
      </c>
      <c r="I440" s="10">
        <v>1150</v>
      </c>
      <c r="J440" s="22"/>
      <c r="K440" s="22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4"/>
      <c r="AC440" s="15" t="s">
        <v>522</v>
      </c>
      <c r="AD440" s="15">
        <v>-14</v>
      </c>
      <c r="AE440" s="16">
        <v>-7</v>
      </c>
      <c r="AF440" s="15">
        <v>202</v>
      </c>
      <c r="AG440" s="15">
        <v>1.8</v>
      </c>
      <c r="AH440" s="10">
        <f t="shared" si="38"/>
        <v>0</v>
      </c>
      <c r="AI440" s="10">
        <f>AI439+$AH$438</f>
        <v>0</v>
      </c>
      <c r="AJ440" s="14"/>
      <c r="AK440" s="14"/>
      <c r="AL440" s="14"/>
      <c r="AM440" s="14"/>
      <c r="AN440" s="14"/>
      <c r="AO440" s="13"/>
      <c r="AP440" s="13"/>
      <c r="AQ440" s="13"/>
      <c r="AR440" s="13"/>
      <c r="AS440" s="13"/>
      <c r="AT440" s="13"/>
      <c r="AU440" s="13"/>
      <c r="AV440" s="12"/>
      <c r="AW440" s="12"/>
      <c r="AX440" s="12"/>
      <c r="AY440" s="12"/>
      <c r="AZ440" s="12"/>
      <c r="BA440" s="12"/>
      <c r="BB440" s="12"/>
      <c r="BC440" s="12"/>
      <c r="BD440" s="12"/>
      <c r="BE440" s="12"/>
      <c r="BF440" s="12"/>
      <c r="BG440" s="12"/>
    </row>
    <row r="441" spans="1:59" ht="15.6" x14ac:dyDescent="0.25">
      <c r="A441" s="12"/>
      <c r="B441" s="13"/>
      <c r="C441" s="13"/>
      <c r="D441" s="13"/>
      <c r="E441" s="13"/>
      <c r="F441" s="22"/>
      <c r="G441" s="10"/>
      <c r="H441" s="10">
        <v>0.06</v>
      </c>
      <c r="I441" s="10">
        <v>1700</v>
      </c>
      <c r="J441" s="23"/>
      <c r="K441" s="22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4"/>
      <c r="AC441" s="15" t="s">
        <v>523</v>
      </c>
      <c r="AD441" s="15">
        <v>-18</v>
      </c>
      <c r="AE441" s="16">
        <v>-6</v>
      </c>
      <c r="AF441" s="15">
        <v>184</v>
      </c>
      <c r="AG441" s="15">
        <v>1.2</v>
      </c>
      <c r="AH441" s="10">
        <f t="shared" si="38"/>
        <v>0</v>
      </c>
      <c r="AI441" s="10">
        <f>AI440+$AH$438</f>
        <v>0</v>
      </c>
      <c r="AJ441" s="14"/>
      <c r="AK441" s="14"/>
      <c r="AL441" s="14"/>
      <c r="AM441" s="14"/>
      <c r="AN441" s="14"/>
      <c r="AO441" s="13"/>
      <c r="AP441" s="13"/>
      <c r="AQ441" s="13"/>
      <c r="AR441" s="13"/>
      <c r="AS441" s="13"/>
      <c r="AT441" s="13"/>
      <c r="AU441" s="13"/>
      <c r="AV441" s="12"/>
      <c r="AW441" s="12"/>
      <c r="AX441" s="12"/>
      <c r="AY441" s="12"/>
      <c r="AZ441" s="12"/>
      <c r="BA441" s="12"/>
      <c r="BB441" s="12"/>
      <c r="BC441" s="12"/>
      <c r="BD441" s="12"/>
      <c r="BE441" s="12"/>
      <c r="BF441" s="12"/>
      <c r="BG441" s="12"/>
    </row>
    <row r="442" spans="1:59" ht="15.6" x14ac:dyDescent="0.25">
      <c r="A442" s="12"/>
      <c r="B442" s="13"/>
      <c r="C442" s="13"/>
      <c r="D442" s="13"/>
      <c r="E442" s="13"/>
      <c r="F442" s="22"/>
      <c r="G442" s="10"/>
      <c r="H442" s="10">
        <v>0.08</v>
      </c>
      <c r="I442" s="10">
        <v>2250</v>
      </c>
      <c r="J442" s="22"/>
      <c r="K442" s="22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4"/>
      <c r="AC442" s="15" t="s">
        <v>524</v>
      </c>
      <c r="AD442" s="15">
        <v>-17</v>
      </c>
      <c r="AE442" s="16">
        <v>-7</v>
      </c>
      <c r="AF442" s="15">
        <v>182</v>
      </c>
      <c r="AG442" s="15">
        <v>1.3</v>
      </c>
      <c r="AH442" s="10">
        <f t="shared" si="38"/>
        <v>0</v>
      </c>
      <c r="AI442" s="10">
        <f>AI441+$AH$438</f>
        <v>0</v>
      </c>
      <c r="AJ442" s="14"/>
      <c r="AK442" s="14"/>
      <c r="AL442" s="14"/>
      <c r="AM442" s="14"/>
      <c r="AN442" s="14"/>
      <c r="AO442" s="13"/>
      <c r="AP442" s="13"/>
      <c r="AQ442" s="13"/>
      <c r="AR442" s="13"/>
      <c r="AS442" s="13"/>
      <c r="AT442" s="13"/>
      <c r="AU442" s="13"/>
      <c r="AV442" s="12"/>
      <c r="AW442" s="12"/>
      <c r="AX442" s="12"/>
      <c r="AY442" s="12"/>
      <c r="AZ442" s="12"/>
      <c r="BA442" s="12"/>
      <c r="BB442" s="12"/>
      <c r="BC442" s="12"/>
      <c r="BD442" s="12"/>
      <c r="BE442" s="12"/>
      <c r="BF442" s="12"/>
      <c r="BG442" s="12"/>
    </row>
    <row r="443" spans="1:59" ht="15.6" x14ac:dyDescent="0.25">
      <c r="A443" s="12"/>
      <c r="B443" s="13"/>
      <c r="C443" s="13"/>
      <c r="D443" s="13"/>
      <c r="E443" s="13"/>
      <c r="F443" s="22"/>
      <c r="G443" s="10"/>
      <c r="H443" s="10">
        <v>0.1</v>
      </c>
      <c r="I443" s="10">
        <v>2700</v>
      </c>
      <c r="J443" s="23"/>
      <c r="K443" s="22"/>
      <c r="L443" s="24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4"/>
      <c r="AC443" s="15" t="s">
        <v>525</v>
      </c>
      <c r="AD443" s="15">
        <v>-18</v>
      </c>
      <c r="AE443" s="16">
        <v>-6</v>
      </c>
      <c r="AF443" s="15">
        <v>185</v>
      </c>
      <c r="AG443" s="15">
        <v>1.3</v>
      </c>
      <c r="AH443" s="10">
        <f t="shared" si="38"/>
        <v>0</v>
      </c>
      <c r="AI443" s="10">
        <f>AI442+$AH$438</f>
        <v>0</v>
      </c>
      <c r="AJ443" s="14"/>
      <c r="AK443" s="14"/>
      <c r="AL443" s="14"/>
      <c r="AM443" s="14"/>
      <c r="AN443" s="14"/>
      <c r="AO443" s="13"/>
      <c r="AP443" s="13"/>
      <c r="AQ443" s="13"/>
      <c r="AR443" s="13"/>
      <c r="AS443" s="13"/>
      <c r="AT443" s="13"/>
      <c r="AU443" s="13"/>
      <c r="AV443" s="12"/>
      <c r="AW443" s="12"/>
      <c r="AX443" s="12"/>
      <c r="AY443" s="12"/>
      <c r="AZ443" s="12"/>
      <c r="BA443" s="12"/>
      <c r="BB443" s="12"/>
      <c r="BC443" s="12"/>
      <c r="BD443" s="12"/>
      <c r="BE443" s="12"/>
      <c r="BF443" s="12"/>
      <c r="BG443" s="12"/>
    </row>
    <row r="444" spans="1:59" ht="15.6" x14ac:dyDescent="0.25">
      <c r="A444" s="12"/>
      <c r="B444" s="13"/>
      <c r="C444" s="13"/>
      <c r="D444" s="13"/>
      <c r="E444" s="13"/>
      <c r="F444" s="22"/>
      <c r="G444" s="10"/>
      <c r="H444" s="10">
        <v>0.2</v>
      </c>
      <c r="I444" s="10">
        <v>5300</v>
      </c>
      <c r="J444" s="22"/>
      <c r="K444" s="22"/>
      <c r="L444" s="24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4"/>
      <c r="AC444" s="19" t="s">
        <v>86</v>
      </c>
      <c r="AD444" s="18"/>
      <c r="AE444" s="18"/>
      <c r="AF444" s="18"/>
      <c r="AG444" s="17"/>
      <c r="AH444" s="10">
        <f t="shared" si="38"/>
        <v>0</v>
      </c>
      <c r="AI444" s="10"/>
      <c r="AJ444" s="14"/>
      <c r="AK444" s="14"/>
      <c r="AL444" s="14"/>
      <c r="AM444" s="14"/>
      <c r="AN444" s="14"/>
      <c r="AO444" s="13"/>
      <c r="AP444" s="13"/>
      <c r="AQ444" s="13"/>
      <c r="AR444" s="13"/>
      <c r="AS444" s="13"/>
      <c r="AT444" s="13"/>
      <c r="AU444" s="13"/>
      <c r="AV444" s="12"/>
      <c r="AW444" s="12"/>
      <c r="AX444" s="12"/>
      <c r="AY444" s="12"/>
      <c r="AZ444" s="12"/>
      <c r="BA444" s="12"/>
      <c r="BB444" s="12"/>
      <c r="BC444" s="12"/>
      <c r="BD444" s="12"/>
      <c r="BE444" s="12"/>
      <c r="BF444" s="12"/>
      <c r="BG444" s="12"/>
    </row>
    <row r="445" spans="1:59" ht="47.25" customHeight="1" x14ac:dyDescent="0.25">
      <c r="A445" s="12"/>
      <c r="B445" s="13"/>
      <c r="C445" s="13"/>
      <c r="D445" s="13"/>
      <c r="E445" s="13"/>
      <c r="F445" s="22"/>
      <c r="G445" s="10"/>
      <c r="H445" s="10">
        <v>0.3</v>
      </c>
      <c r="I445" s="10">
        <v>7800</v>
      </c>
      <c r="J445" s="23"/>
      <c r="K445" s="22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4"/>
      <c r="AC445" s="15" t="s">
        <v>526</v>
      </c>
      <c r="AD445" s="15">
        <v>-25</v>
      </c>
      <c r="AE445" s="16">
        <v>-14</v>
      </c>
      <c r="AF445" s="15">
        <v>211</v>
      </c>
      <c r="AG445" s="15">
        <v>-2.4</v>
      </c>
      <c r="AH445" s="10">
        <f t="shared" si="38"/>
        <v>0</v>
      </c>
      <c r="AI445" s="10">
        <f>AH444</f>
        <v>0</v>
      </c>
      <c r="AJ445" s="14"/>
      <c r="AK445" s="14"/>
      <c r="AL445" s="14"/>
      <c r="AM445" s="14"/>
      <c r="AN445" s="14"/>
      <c r="AO445" s="13"/>
      <c r="AP445" s="13"/>
      <c r="AQ445" s="13"/>
      <c r="AR445" s="13"/>
      <c r="AS445" s="13"/>
      <c r="AT445" s="13"/>
      <c r="AU445" s="13"/>
      <c r="AV445" s="12"/>
      <c r="AW445" s="12"/>
      <c r="AX445" s="12"/>
      <c r="AY445" s="12"/>
      <c r="AZ445" s="12"/>
      <c r="BA445" s="12"/>
      <c r="BB445" s="12"/>
      <c r="BC445" s="12"/>
      <c r="BD445" s="12"/>
      <c r="BE445" s="12"/>
      <c r="BF445" s="12"/>
      <c r="BG445" s="12"/>
    </row>
    <row r="446" spans="1:59" ht="15.6" customHeight="1" x14ac:dyDescent="0.25">
      <c r="A446" s="12"/>
      <c r="B446" s="13"/>
      <c r="C446" s="13"/>
      <c r="D446" s="13"/>
      <c r="E446" s="13"/>
      <c r="F446" s="22"/>
      <c r="G446" s="10"/>
      <c r="H446" s="10">
        <v>0.4</v>
      </c>
      <c r="I446" s="10">
        <v>10100</v>
      </c>
      <c r="J446" s="22"/>
      <c r="K446" s="22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4"/>
      <c r="AC446" s="19" t="s">
        <v>527</v>
      </c>
      <c r="AD446" s="18"/>
      <c r="AE446" s="18"/>
      <c r="AF446" s="18"/>
      <c r="AG446" s="17"/>
      <c r="AH446" s="10">
        <f t="shared" si="38"/>
        <v>0</v>
      </c>
      <c r="AI446" s="10"/>
      <c r="AJ446" s="14"/>
      <c r="AK446" s="14"/>
      <c r="AL446" s="14"/>
      <c r="AM446" s="14"/>
      <c r="AN446" s="14"/>
      <c r="AO446" s="13"/>
      <c r="AP446" s="13"/>
      <c r="AQ446" s="13"/>
      <c r="AR446" s="13"/>
      <c r="AS446" s="13"/>
      <c r="AT446" s="13"/>
      <c r="AU446" s="13"/>
      <c r="AV446" s="12"/>
      <c r="AW446" s="12"/>
      <c r="AX446" s="12"/>
      <c r="AY446" s="12"/>
      <c r="AZ446" s="12"/>
      <c r="BA446" s="12"/>
      <c r="BB446" s="12"/>
      <c r="BC446" s="12"/>
      <c r="BD446" s="12"/>
      <c r="BE446" s="12"/>
      <c r="BF446" s="12"/>
      <c r="BG446" s="12"/>
    </row>
    <row r="447" spans="1:59" ht="15.6" x14ac:dyDescent="0.25">
      <c r="A447" s="12"/>
      <c r="B447" s="13"/>
      <c r="C447" s="13"/>
      <c r="D447" s="13"/>
      <c r="E447" s="13"/>
      <c r="F447" s="22"/>
      <c r="G447" s="10"/>
      <c r="H447" s="10">
        <v>0.5</v>
      </c>
      <c r="I447" s="10">
        <v>12300</v>
      </c>
      <c r="J447" s="23"/>
      <c r="K447" s="22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4"/>
      <c r="AC447" s="15" t="s">
        <v>528</v>
      </c>
      <c r="AD447" s="15">
        <v>-29</v>
      </c>
      <c r="AE447" s="16">
        <v>-17</v>
      </c>
      <c r="AF447" s="15">
        <v>227</v>
      </c>
      <c r="AG447" s="15">
        <v>-4.7</v>
      </c>
      <c r="AH447" s="10">
        <f t="shared" si="38"/>
        <v>0</v>
      </c>
      <c r="AI447" s="10">
        <f>AH446</f>
        <v>0</v>
      </c>
      <c r="AJ447" s="14"/>
      <c r="AK447" s="14"/>
      <c r="AL447" s="14"/>
      <c r="AM447" s="14"/>
      <c r="AN447" s="14"/>
      <c r="AO447" s="13"/>
      <c r="AP447" s="13"/>
      <c r="AQ447" s="13"/>
      <c r="AR447" s="13"/>
      <c r="AS447" s="13"/>
      <c r="AT447" s="13"/>
      <c r="AU447" s="13"/>
      <c r="AV447" s="12"/>
      <c r="AW447" s="12"/>
      <c r="AX447" s="12"/>
      <c r="AY447" s="12"/>
      <c r="AZ447" s="12"/>
      <c r="BA447" s="12"/>
      <c r="BB447" s="12"/>
      <c r="BC447" s="12"/>
      <c r="BD447" s="12"/>
      <c r="BE447" s="12"/>
      <c r="BF447" s="12"/>
      <c r="BG447" s="12"/>
    </row>
    <row r="448" spans="1:59" ht="15.6" x14ac:dyDescent="0.25">
      <c r="A448" s="12"/>
      <c r="B448" s="13"/>
      <c r="C448" s="13"/>
      <c r="D448" s="13"/>
      <c r="E448" s="13"/>
      <c r="F448" s="22"/>
      <c r="G448" s="10"/>
      <c r="H448" s="10">
        <v>0.6</v>
      </c>
      <c r="I448" s="10">
        <v>14500</v>
      </c>
      <c r="J448" s="22"/>
      <c r="K448" s="22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4"/>
      <c r="AC448" s="15" t="s">
        <v>529</v>
      </c>
      <c r="AD448" s="15">
        <v>-31</v>
      </c>
      <c r="AE448" s="16">
        <v>-18</v>
      </c>
      <c r="AF448" s="15">
        <v>224</v>
      </c>
      <c r="AG448" s="15">
        <v>-4.2</v>
      </c>
      <c r="AH448" s="10">
        <f t="shared" si="38"/>
        <v>0</v>
      </c>
      <c r="AI448" s="10">
        <f>AI447+$AH$446</f>
        <v>0</v>
      </c>
      <c r="AJ448" s="14"/>
      <c r="AK448" s="14"/>
      <c r="AL448" s="14"/>
      <c r="AM448" s="14"/>
      <c r="AN448" s="14"/>
      <c r="AO448" s="13"/>
      <c r="AP448" s="13"/>
      <c r="AQ448" s="13"/>
      <c r="AR448" s="13"/>
      <c r="AS448" s="13"/>
      <c r="AT448" s="13"/>
      <c r="AU448" s="13"/>
      <c r="AV448" s="12"/>
      <c r="AW448" s="12"/>
      <c r="AX448" s="12"/>
      <c r="AY448" s="12"/>
      <c r="AZ448" s="12"/>
      <c r="BA448" s="12"/>
      <c r="BB448" s="12"/>
      <c r="BC448" s="12"/>
      <c r="BD448" s="12"/>
      <c r="BE448" s="12"/>
      <c r="BF448" s="12"/>
      <c r="BG448" s="12"/>
    </row>
    <row r="449" spans="1:59" ht="15.6" x14ac:dyDescent="0.25">
      <c r="A449" s="12"/>
      <c r="B449" s="13"/>
      <c r="C449" s="13"/>
      <c r="D449" s="13"/>
      <c r="E449" s="13"/>
      <c r="F449" s="22"/>
      <c r="G449" s="10"/>
      <c r="H449" s="10">
        <v>0.7</v>
      </c>
      <c r="I449" s="10">
        <v>16700</v>
      </c>
      <c r="J449" s="23"/>
      <c r="K449" s="22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4"/>
      <c r="AC449" s="15" t="s">
        <v>530</v>
      </c>
      <c r="AD449" s="15">
        <v>-29</v>
      </c>
      <c r="AE449" s="16">
        <v>-17</v>
      </c>
      <c r="AF449" s="15">
        <v>222</v>
      </c>
      <c r="AG449" s="15">
        <v>-3.8</v>
      </c>
      <c r="AH449" s="10">
        <f t="shared" si="38"/>
        <v>0</v>
      </c>
      <c r="AI449" s="10">
        <f>AI448+$AH$446</f>
        <v>0</v>
      </c>
      <c r="AJ449" s="14"/>
      <c r="AK449" s="14"/>
      <c r="AL449" s="14"/>
      <c r="AM449" s="14"/>
      <c r="AN449" s="14"/>
      <c r="AO449" s="13"/>
      <c r="AP449" s="13"/>
      <c r="AQ449" s="13"/>
      <c r="AR449" s="13"/>
      <c r="AS449" s="13"/>
      <c r="AT449" s="13"/>
      <c r="AU449" s="13"/>
      <c r="AV449" s="12"/>
      <c r="AW449" s="12"/>
      <c r="AX449" s="12"/>
      <c r="AY449" s="12"/>
      <c r="AZ449" s="12"/>
      <c r="BA449" s="12"/>
      <c r="BB449" s="12"/>
      <c r="BC449" s="12"/>
      <c r="BD449" s="12"/>
      <c r="BE449" s="12"/>
      <c r="BF449" s="12"/>
      <c r="BG449" s="12"/>
    </row>
    <row r="450" spans="1:59" ht="15.6" x14ac:dyDescent="0.25">
      <c r="A450" s="12"/>
      <c r="B450" s="13"/>
      <c r="C450" s="13"/>
      <c r="D450" s="13"/>
      <c r="E450" s="13"/>
      <c r="F450" s="22"/>
      <c r="G450" s="10"/>
      <c r="H450" s="10">
        <v>0.8</v>
      </c>
      <c r="I450" s="10">
        <v>18700</v>
      </c>
      <c r="J450" s="22"/>
      <c r="K450" s="22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4"/>
      <c r="AC450" s="19" t="s">
        <v>88</v>
      </c>
      <c r="AD450" s="18"/>
      <c r="AE450" s="18"/>
      <c r="AF450" s="18"/>
      <c r="AG450" s="17"/>
      <c r="AH450" s="10">
        <f t="shared" si="38"/>
        <v>0</v>
      </c>
      <c r="AI450" s="10"/>
      <c r="AJ450" s="14"/>
      <c r="AK450" s="14"/>
      <c r="AL450" s="14"/>
      <c r="AM450" s="14"/>
      <c r="AN450" s="14"/>
      <c r="AO450" s="13"/>
      <c r="AP450" s="13"/>
      <c r="AQ450" s="13"/>
      <c r="AR450" s="13"/>
      <c r="AS450" s="13"/>
      <c r="AT450" s="13"/>
      <c r="AU450" s="13"/>
      <c r="AV450" s="12"/>
      <c r="AW450" s="12"/>
      <c r="AX450" s="12"/>
      <c r="AY450" s="12"/>
      <c r="AZ450" s="12"/>
      <c r="BA450" s="12"/>
      <c r="BB450" s="12"/>
      <c r="BC450" s="12"/>
      <c r="BD450" s="12"/>
      <c r="BE450" s="12"/>
      <c r="BF450" s="12"/>
      <c r="BG450" s="12"/>
    </row>
    <row r="451" spans="1:59" ht="15.6" x14ac:dyDescent="0.25">
      <c r="A451" s="12"/>
      <c r="B451" s="13"/>
      <c r="C451" s="13"/>
      <c r="D451" s="13"/>
      <c r="E451" s="13"/>
      <c r="F451" s="22"/>
      <c r="G451" s="10"/>
      <c r="H451" s="10">
        <v>0.9</v>
      </c>
      <c r="I451" s="10">
        <v>20500</v>
      </c>
      <c r="J451" s="23"/>
      <c r="K451" s="22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4"/>
      <c r="AC451" s="15" t="s">
        <v>531</v>
      </c>
      <c r="AD451" s="15">
        <v>-30</v>
      </c>
      <c r="AE451" s="16">
        <v>-16</v>
      </c>
      <c r="AF451" s="15">
        <v>235</v>
      </c>
      <c r="AG451" s="15">
        <v>-2.5</v>
      </c>
      <c r="AH451" s="10">
        <f t="shared" si="38"/>
        <v>0</v>
      </c>
      <c r="AI451" s="10">
        <f>AH450</f>
        <v>0</v>
      </c>
      <c r="AJ451" s="14"/>
      <c r="AK451" s="14"/>
      <c r="AL451" s="14"/>
      <c r="AM451" s="14"/>
      <c r="AN451" s="14"/>
      <c r="AO451" s="13"/>
      <c r="AP451" s="13"/>
      <c r="AQ451" s="13"/>
      <c r="AR451" s="13"/>
      <c r="AS451" s="13"/>
      <c r="AT451" s="13"/>
      <c r="AU451" s="13"/>
      <c r="AV451" s="12"/>
      <c r="AW451" s="12"/>
      <c r="AX451" s="12"/>
      <c r="AY451" s="12"/>
      <c r="AZ451" s="12"/>
      <c r="BA451" s="12"/>
      <c r="BB451" s="12"/>
      <c r="BC451" s="12"/>
      <c r="BD451" s="12"/>
      <c r="BE451" s="12"/>
      <c r="BF451" s="12"/>
      <c r="BG451" s="12"/>
    </row>
    <row r="452" spans="1:59" ht="15.6" x14ac:dyDescent="0.25">
      <c r="A452" s="12"/>
      <c r="B452" s="13"/>
      <c r="C452" s="13"/>
      <c r="D452" s="13"/>
      <c r="E452" s="13"/>
      <c r="F452" s="22"/>
      <c r="G452" s="10"/>
      <c r="H452" s="10">
        <v>1</v>
      </c>
      <c r="I452" s="10">
        <v>21000</v>
      </c>
      <c r="J452" s="22"/>
      <c r="K452" s="22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4"/>
      <c r="AC452" s="15" t="s">
        <v>532</v>
      </c>
      <c r="AD452" s="15">
        <v>-27</v>
      </c>
      <c r="AE452" s="16">
        <v>-14</v>
      </c>
      <c r="AF452" s="15">
        <v>232</v>
      </c>
      <c r="AG452" s="15">
        <v>-1.6</v>
      </c>
      <c r="AH452" s="10">
        <f t="shared" si="38"/>
        <v>0</v>
      </c>
      <c r="AI452" s="10">
        <f>AI451+$AH$450</f>
        <v>0</v>
      </c>
      <c r="AJ452" s="14"/>
      <c r="AK452" s="14"/>
      <c r="AL452" s="14"/>
      <c r="AM452" s="14"/>
      <c r="AN452" s="14"/>
      <c r="AO452" s="13"/>
      <c r="AP452" s="13"/>
      <c r="AQ452" s="13"/>
      <c r="AR452" s="13"/>
      <c r="AS452" s="13"/>
      <c r="AT452" s="13"/>
      <c r="AU452" s="13"/>
      <c r="AV452" s="12"/>
      <c r="AW452" s="12"/>
      <c r="AX452" s="12"/>
      <c r="AY452" s="12"/>
      <c r="AZ452" s="12"/>
      <c r="BA452" s="12"/>
      <c r="BB452" s="12"/>
      <c r="BC452" s="12"/>
      <c r="BD452" s="12"/>
      <c r="BE452" s="12"/>
      <c r="BF452" s="12"/>
      <c r="BG452" s="12"/>
    </row>
    <row r="453" spans="1:59" ht="15.6" x14ac:dyDescent="0.25">
      <c r="A453" s="12"/>
      <c r="B453" s="13"/>
      <c r="C453" s="13"/>
      <c r="D453" s="13"/>
      <c r="E453" s="13"/>
      <c r="F453" s="22"/>
      <c r="G453" s="22"/>
      <c r="H453" s="22"/>
      <c r="I453" s="22"/>
      <c r="J453" s="23"/>
      <c r="K453" s="22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4"/>
      <c r="AC453" s="15" t="s">
        <v>533</v>
      </c>
      <c r="AD453" s="15">
        <v>-27</v>
      </c>
      <c r="AE453" s="16">
        <v>-14</v>
      </c>
      <c r="AF453" s="15">
        <v>230</v>
      </c>
      <c r="AG453" s="15">
        <v>-1.7</v>
      </c>
      <c r="AH453" s="10">
        <f t="shared" si="38"/>
        <v>0</v>
      </c>
      <c r="AI453" s="10">
        <f>AI452+$AH$450</f>
        <v>0</v>
      </c>
      <c r="AJ453" s="14"/>
      <c r="AK453" s="14"/>
      <c r="AL453" s="14"/>
      <c r="AM453" s="14"/>
      <c r="AN453" s="14"/>
      <c r="AO453" s="13"/>
      <c r="AP453" s="13"/>
      <c r="AQ453" s="13"/>
      <c r="AR453" s="13"/>
      <c r="AS453" s="13"/>
      <c r="AT453" s="13"/>
      <c r="AU453" s="13"/>
      <c r="AV453" s="12"/>
      <c r="AW453" s="12"/>
      <c r="AX453" s="12"/>
      <c r="AY453" s="12"/>
      <c r="AZ453" s="12"/>
      <c r="BA453" s="12"/>
      <c r="BB453" s="12"/>
      <c r="BC453" s="12"/>
      <c r="BD453" s="12"/>
      <c r="BE453" s="12"/>
      <c r="BF453" s="12"/>
      <c r="BG453" s="12"/>
    </row>
    <row r="454" spans="1:59" ht="16.2" thickBot="1" x14ac:dyDescent="0.3">
      <c r="A454" s="12"/>
      <c r="B454" s="13"/>
      <c r="C454" s="13"/>
      <c r="D454" s="13"/>
      <c r="E454" s="13"/>
      <c r="F454" s="22"/>
      <c r="G454" s="22"/>
      <c r="H454" s="22" t="s">
        <v>610</v>
      </c>
      <c r="I454" s="22"/>
      <c r="J454" s="22"/>
      <c r="K454" s="22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4"/>
      <c r="AC454" s="19" t="s">
        <v>205</v>
      </c>
      <c r="AD454" s="18"/>
      <c r="AE454" s="18"/>
      <c r="AF454" s="18"/>
      <c r="AG454" s="17"/>
      <c r="AH454" s="10">
        <f t="shared" ref="AH454:AH517" si="42">IF(AC454=$AK$5,1,0)</f>
        <v>0</v>
      </c>
      <c r="AI454" s="10"/>
      <c r="AJ454" s="14"/>
      <c r="AK454" s="14"/>
      <c r="AL454" s="14"/>
      <c r="AM454" s="14"/>
      <c r="AN454" s="14"/>
      <c r="AO454" s="13"/>
      <c r="AP454" s="13"/>
      <c r="AQ454" s="13"/>
      <c r="AR454" s="13"/>
      <c r="AS454" s="13"/>
      <c r="AT454" s="13"/>
      <c r="AU454" s="13"/>
      <c r="AV454" s="12"/>
      <c r="AW454" s="12"/>
      <c r="AX454" s="12"/>
      <c r="AY454" s="12"/>
      <c r="AZ454" s="12"/>
      <c r="BA454" s="12"/>
      <c r="BB454" s="12"/>
      <c r="BC454" s="12"/>
      <c r="BD454" s="12"/>
      <c r="BE454" s="12"/>
      <c r="BF454" s="12"/>
      <c r="BG454" s="12"/>
    </row>
    <row r="455" spans="1:59" ht="16.2" thickBot="1" x14ac:dyDescent="0.3">
      <c r="A455" s="12"/>
      <c r="B455" s="13"/>
      <c r="C455" s="13"/>
      <c r="D455" s="13"/>
      <c r="E455" s="13"/>
      <c r="F455" s="13"/>
      <c r="G455" s="13"/>
      <c r="H455" s="21" t="s">
        <v>609</v>
      </c>
      <c r="I455" s="20">
        <f>7652250/10000</f>
        <v>765.22500000000002</v>
      </c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4"/>
      <c r="AC455" s="15" t="s">
        <v>534</v>
      </c>
      <c r="AD455" s="15">
        <v>-42</v>
      </c>
      <c r="AE455" s="16">
        <v>-29</v>
      </c>
      <c r="AF455" s="15">
        <v>268</v>
      </c>
      <c r="AG455" s="15">
        <v>-8.3000000000000007</v>
      </c>
      <c r="AH455" s="10">
        <f t="shared" si="42"/>
        <v>0</v>
      </c>
      <c r="AI455" s="10">
        <f>AH454</f>
        <v>0</v>
      </c>
      <c r="AJ455" s="14"/>
      <c r="AK455" s="14"/>
      <c r="AL455" s="14"/>
      <c r="AM455" s="14"/>
      <c r="AN455" s="14"/>
      <c r="AO455" s="13"/>
      <c r="AP455" s="13"/>
      <c r="AQ455" s="13"/>
      <c r="AR455" s="13"/>
      <c r="AS455" s="13"/>
      <c r="AT455" s="13"/>
      <c r="AU455" s="13"/>
      <c r="AV455" s="12"/>
      <c r="AW455" s="12"/>
      <c r="AX455" s="12"/>
      <c r="AY455" s="12"/>
      <c r="AZ455" s="12"/>
      <c r="BA455" s="12"/>
      <c r="BB455" s="12"/>
      <c r="BC455" s="12"/>
      <c r="BD455" s="12"/>
      <c r="BE455" s="12"/>
      <c r="BF455" s="12"/>
      <c r="BG455" s="12"/>
    </row>
    <row r="456" spans="1:59" ht="15.6" x14ac:dyDescent="0.25">
      <c r="A456" s="12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4"/>
      <c r="AC456" s="15" t="s">
        <v>535</v>
      </c>
      <c r="AD456" s="15">
        <v>-42</v>
      </c>
      <c r="AE456" s="16">
        <v>-27</v>
      </c>
      <c r="AF456" s="15">
        <v>260</v>
      </c>
      <c r="AG456" s="15">
        <v>-7.6</v>
      </c>
      <c r="AH456" s="10">
        <f t="shared" si="42"/>
        <v>0</v>
      </c>
      <c r="AI456" s="10">
        <f>AI455+$AH$454</f>
        <v>0</v>
      </c>
      <c r="AJ456" s="14"/>
      <c r="AK456" s="14"/>
      <c r="AL456" s="14"/>
      <c r="AM456" s="14"/>
      <c r="AN456" s="14"/>
      <c r="AO456" s="13"/>
      <c r="AP456" s="13"/>
      <c r="AQ456" s="13"/>
      <c r="AR456" s="13"/>
      <c r="AS456" s="13"/>
      <c r="AT456" s="13"/>
      <c r="AU456" s="13"/>
      <c r="AV456" s="12"/>
      <c r="AW456" s="12"/>
      <c r="AX456" s="12"/>
      <c r="AY456" s="12"/>
      <c r="AZ456" s="12"/>
      <c r="BA456" s="12"/>
      <c r="BB456" s="12"/>
      <c r="BC456" s="12"/>
      <c r="BD456" s="12"/>
      <c r="BE456" s="12"/>
      <c r="BF456" s="12"/>
      <c r="BG456" s="12"/>
    </row>
    <row r="457" spans="1:59" ht="15.6" x14ac:dyDescent="0.25">
      <c r="A457" s="12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4"/>
      <c r="AC457" s="15" t="s">
        <v>536</v>
      </c>
      <c r="AD457" s="15">
        <v>-39</v>
      </c>
      <c r="AE457" s="16">
        <v>-27</v>
      </c>
      <c r="AF457" s="15">
        <v>262</v>
      </c>
      <c r="AG457" s="15">
        <v>-7.4</v>
      </c>
      <c r="AH457" s="10">
        <f t="shared" si="42"/>
        <v>0</v>
      </c>
      <c r="AI457" s="10">
        <f>AI456+$AH$454</f>
        <v>0</v>
      </c>
      <c r="AJ457" s="14"/>
      <c r="AK457" s="14"/>
      <c r="AL457" s="14"/>
      <c r="AM457" s="14"/>
      <c r="AN457" s="14"/>
      <c r="AO457" s="13"/>
      <c r="AP457" s="13"/>
      <c r="AQ457" s="13"/>
      <c r="AR457" s="13"/>
      <c r="AS457" s="13"/>
      <c r="AT457" s="13"/>
      <c r="AU457" s="13"/>
      <c r="AV457" s="12"/>
      <c r="AW457" s="12"/>
      <c r="AX457" s="12"/>
      <c r="AY457" s="12"/>
      <c r="AZ457" s="12"/>
      <c r="BA457" s="12"/>
      <c r="BB457" s="12"/>
      <c r="BC457" s="12"/>
      <c r="BD457" s="12"/>
      <c r="BE457" s="12"/>
      <c r="BF457" s="12"/>
      <c r="BG457" s="12"/>
    </row>
    <row r="458" spans="1:59" ht="15.6" x14ac:dyDescent="0.25">
      <c r="A458" s="12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4"/>
      <c r="AC458" s="15" t="s">
        <v>537</v>
      </c>
      <c r="AD458" s="15">
        <v>-39</v>
      </c>
      <c r="AE458" s="16">
        <v>-24</v>
      </c>
      <c r="AF458" s="15">
        <v>251</v>
      </c>
      <c r="AG458" s="15">
        <v>-6.6</v>
      </c>
      <c r="AH458" s="10">
        <f t="shared" si="42"/>
        <v>0</v>
      </c>
      <c r="AI458" s="10">
        <f>AI457+$AH$454</f>
        <v>0</v>
      </c>
      <c r="AJ458" s="14"/>
      <c r="AK458" s="14"/>
      <c r="AL458" s="14"/>
      <c r="AM458" s="14"/>
      <c r="AN458" s="14"/>
      <c r="AO458" s="13"/>
      <c r="AP458" s="13"/>
      <c r="AQ458" s="13"/>
      <c r="AR458" s="13"/>
      <c r="AS458" s="13"/>
      <c r="AT458" s="13"/>
      <c r="AU458" s="13"/>
      <c r="AV458" s="12"/>
      <c r="AW458" s="12"/>
      <c r="AX458" s="12"/>
      <c r="AY458" s="12"/>
      <c r="AZ458" s="12"/>
      <c r="BA458" s="12"/>
      <c r="BB458" s="12"/>
      <c r="BC458" s="12"/>
      <c r="BD458" s="12"/>
      <c r="BE458" s="12"/>
      <c r="BF458" s="12"/>
      <c r="BG458" s="12"/>
    </row>
    <row r="459" spans="1:59" ht="15.6" x14ac:dyDescent="0.25">
      <c r="A459" s="12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4"/>
      <c r="AC459" s="15" t="s">
        <v>538</v>
      </c>
      <c r="AD459" s="15">
        <v>-43</v>
      </c>
      <c r="AE459" s="16">
        <v>-29</v>
      </c>
      <c r="AF459" s="15">
        <v>265</v>
      </c>
      <c r="AG459" s="15">
        <v>-8.1</v>
      </c>
      <c r="AH459" s="10">
        <f t="shared" si="42"/>
        <v>0</v>
      </c>
      <c r="AI459" s="10">
        <f>AI458+$AH$454</f>
        <v>0</v>
      </c>
      <c r="AJ459" s="14"/>
      <c r="AK459" s="14"/>
      <c r="AL459" s="14"/>
      <c r="AM459" s="14"/>
      <c r="AN459" s="14"/>
      <c r="AO459" s="13"/>
      <c r="AP459" s="13"/>
      <c r="AQ459" s="13"/>
      <c r="AR459" s="13"/>
      <c r="AS459" s="13"/>
      <c r="AT459" s="13"/>
      <c r="AU459" s="13"/>
      <c r="AV459" s="12"/>
      <c r="AW459" s="12"/>
      <c r="AX459" s="12"/>
      <c r="AY459" s="12"/>
      <c r="AZ459" s="12"/>
      <c r="BA459" s="12"/>
      <c r="BB459" s="12"/>
      <c r="BC459" s="12"/>
      <c r="BD459" s="12"/>
      <c r="BE459" s="12"/>
      <c r="BF459" s="12"/>
      <c r="BG459" s="12"/>
    </row>
    <row r="460" spans="1:59" ht="15.6" x14ac:dyDescent="0.25">
      <c r="A460" s="12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4"/>
      <c r="AC460" s="19" t="s">
        <v>90</v>
      </c>
      <c r="AD460" s="18"/>
      <c r="AE460" s="18"/>
      <c r="AF460" s="18"/>
      <c r="AG460" s="17"/>
      <c r="AH460" s="10">
        <f t="shared" si="42"/>
        <v>0</v>
      </c>
      <c r="AI460" s="10"/>
      <c r="AJ460" s="14"/>
      <c r="AK460" s="14"/>
      <c r="AL460" s="14"/>
      <c r="AM460" s="14"/>
      <c r="AN460" s="14"/>
      <c r="AO460" s="13"/>
      <c r="AP460" s="13"/>
      <c r="AQ460" s="13"/>
      <c r="AR460" s="13"/>
      <c r="AS460" s="13"/>
      <c r="AT460" s="13"/>
      <c r="AU460" s="13"/>
      <c r="AV460" s="12"/>
      <c r="AW460" s="12"/>
      <c r="AX460" s="12"/>
      <c r="AY460" s="12"/>
      <c r="AZ460" s="12"/>
      <c r="BA460" s="12"/>
      <c r="BB460" s="12"/>
      <c r="BC460" s="12"/>
      <c r="BD460" s="12"/>
      <c r="BE460" s="12"/>
      <c r="BF460" s="12"/>
      <c r="BG460" s="12"/>
    </row>
    <row r="461" spans="1:59" ht="15.6" x14ac:dyDescent="0.25">
      <c r="A461" s="12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4"/>
      <c r="AC461" s="15" t="s">
        <v>539</v>
      </c>
      <c r="AD461" s="15">
        <v>-24</v>
      </c>
      <c r="AE461" s="16">
        <v>-13</v>
      </c>
      <c r="AF461" s="15">
        <v>219</v>
      </c>
      <c r="AG461" s="15">
        <v>-1.7</v>
      </c>
      <c r="AH461" s="10">
        <f t="shared" si="42"/>
        <v>0</v>
      </c>
      <c r="AI461" s="10">
        <f>AH460</f>
        <v>0</v>
      </c>
      <c r="AJ461" s="14"/>
      <c r="AK461" s="14"/>
      <c r="AL461" s="14"/>
      <c r="AM461" s="14"/>
      <c r="AN461" s="14"/>
      <c r="AO461" s="13"/>
      <c r="AP461" s="13"/>
      <c r="AQ461" s="13"/>
      <c r="AR461" s="13"/>
      <c r="AS461" s="13"/>
      <c r="AT461" s="13"/>
      <c r="AU461" s="13"/>
      <c r="AV461" s="12"/>
      <c r="AW461" s="12"/>
      <c r="AX461" s="12"/>
      <c r="AY461" s="12"/>
      <c r="AZ461" s="12"/>
      <c r="BA461" s="12"/>
      <c r="BB461" s="12"/>
      <c r="BC461" s="12"/>
      <c r="BD461" s="12"/>
      <c r="BE461" s="12"/>
      <c r="BF461" s="12"/>
      <c r="BG461" s="12"/>
    </row>
    <row r="462" spans="1:59" ht="15.6" x14ac:dyDescent="0.25">
      <c r="A462" s="12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4"/>
      <c r="AC462" s="19" t="s">
        <v>207</v>
      </c>
      <c r="AD462" s="18"/>
      <c r="AE462" s="18"/>
      <c r="AF462" s="18"/>
      <c r="AG462" s="17"/>
      <c r="AH462" s="10">
        <f t="shared" si="42"/>
        <v>0</v>
      </c>
      <c r="AI462" s="10"/>
      <c r="AJ462" s="14"/>
      <c r="AK462" s="14"/>
      <c r="AL462" s="14"/>
      <c r="AM462" s="14"/>
      <c r="AN462" s="14"/>
      <c r="AO462" s="13"/>
      <c r="AP462" s="13"/>
      <c r="AQ462" s="13"/>
      <c r="AR462" s="13"/>
      <c r="AS462" s="13"/>
      <c r="AT462" s="13"/>
      <c r="AU462" s="13"/>
      <c r="AV462" s="12"/>
      <c r="AW462" s="12"/>
      <c r="AX462" s="12"/>
      <c r="AY462" s="12"/>
      <c r="AZ462" s="12"/>
      <c r="BA462" s="12"/>
      <c r="BB462" s="12"/>
      <c r="BC462" s="12"/>
      <c r="BD462" s="12"/>
      <c r="BE462" s="12"/>
      <c r="BF462" s="12"/>
      <c r="BG462" s="12"/>
    </row>
    <row r="463" spans="1:59" ht="15.6" x14ac:dyDescent="0.25">
      <c r="A463" s="12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4"/>
      <c r="AC463" s="15" t="s">
        <v>540</v>
      </c>
      <c r="AD463" s="15">
        <v>-47</v>
      </c>
      <c r="AE463" s="16">
        <v>-37</v>
      </c>
      <c r="AF463" s="15">
        <v>233</v>
      </c>
      <c r="AG463" s="15">
        <v>-12.5</v>
      </c>
      <c r="AH463" s="10">
        <f t="shared" si="42"/>
        <v>0</v>
      </c>
      <c r="AI463" s="10">
        <f>AH462</f>
        <v>0</v>
      </c>
      <c r="AJ463" s="14"/>
      <c r="AK463" s="14"/>
      <c r="AL463" s="14"/>
      <c r="AM463" s="14"/>
      <c r="AN463" s="14"/>
      <c r="AO463" s="13"/>
      <c r="AP463" s="13"/>
      <c r="AQ463" s="13"/>
      <c r="AR463" s="13"/>
      <c r="AS463" s="13"/>
      <c r="AT463" s="13"/>
      <c r="AU463" s="13"/>
      <c r="AV463" s="12"/>
      <c r="AW463" s="12"/>
      <c r="AX463" s="12"/>
      <c r="AY463" s="12"/>
      <c r="AZ463" s="12"/>
      <c r="BA463" s="12"/>
      <c r="BB463" s="12"/>
      <c r="BC463" s="12"/>
      <c r="BD463" s="12"/>
      <c r="BE463" s="12"/>
      <c r="BF463" s="12"/>
      <c r="BG463" s="12"/>
    </row>
    <row r="464" spans="1:59" ht="15.6" x14ac:dyDescent="0.25">
      <c r="A464" s="12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4"/>
      <c r="AC464" s="19" t="s">
        <v>186</v>
      </c>
      <c r="AD464" s="18"/>
      <c r="AE464" s="18"/>
      <c r="AF464" s="18"/>
      <c r="AG464" s="17"/>
      <c r="AH464" s="10">
        <f t="shared" si="42"/>
        <v>0</v>
      </c>
      <c r="AI464" s="10"/>
      <c r="AJ464" s="14"/>
      <c r="AK464" s="14"/>
      <c r="AL464" s="14"/>
      <c r="AM464" s="14"/>
      <c r="AN464" s="14"/>
      <c r="AO464" s="13"/>
      <c r="AP464" s="13"/>
      <c r="AQ464" s="13"/>
      <c r="AR464" s="13"/>
      <c r="AS464" s="13"/>
      <c r="AT464" s="13"/>
      <c r="AU464" s="13"/>
      <c r="AV464" s="12"/>
      <c r="AW464" s="12"/>
      <c r="AX464" s="12"/>
      <c r="AY464" s="12"/>
      <c r="AZ464" s="12"/>
      <c r="BA464" s="12"/>
      <c r="BB464" s="12"/>
      <c r="BC464" s="12"/>
      <c r="BD464" s="12"/>
      <c r="BE464" s="12"/>
      <c r="BF464" s="12"/>
      <c r="BG464" s="12"/>
    </row>
    <row r="465" spans="1:59" ht="15.6" x14ac:dyDescent="0.25">
      <c r="A465" s="12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4"/>
      <c r="AC465" s="15" t="s">
        <v>541</v>
      </c>
      <c r="AD465" s="15">
        <v>-40</v>
      </c>
      <c r="AE465" s="16">
        <v>-26</v>
      </c>
      <c r="AF465" s="15">
        <v>259</v>
      </c>
      <c r="AG465" s="15">
        <v>-6.8</v>
      </c>
      <c r="AH465" s="10">
        <f t="shared" si="42"/>
        <v>0</v>
      </c>
      <c r="AI465" s="10">
        <f>AH464</f>
        <v>0</v>
      </c>
      <c r="AJ465" s="14"/>
      <c r="AK465" s="14"/>
      <c r="AL465" s="14"/>
      <c r="AM465" s="14"/>
      <c r="AN465" s="14"/>
      <c r="AO465" s="13"/>
      <c r="AP465" s="13"/>
      <c r="AQ465" s="13"/>
      <c r="AR465" s="13"/>
      <c r="AS465" s="13"/>
      <c r="AT465" s="13"/>
      <c r="AU465" s="13"/>
      <c r="AV465" s="12"/>
      <c r="AW465" s="12"/>
      <c r="AX465" s="12"/>
      <c r="AY465" s="12"/>
      <c r="AZ465" s="12"/>
      <c r="BA465" s="12"/>
      <c r="BB465" s="12"/>
      <c r="BC465" s="12"/>
      <c r="BD465" s="12"/>
      <c r="BE465" s="12"/>
      <c r="BF465" s="12"/>
      <c r="BG465" s="12"/>
    </row>
    <row r="466" spans="1:59" ht="15.6" x14ac:dyDescent="0.25">
      <c r="A466" s="12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4"/>
      <c r="AC466" s="15" t="s">
        <v>542</v>
      </c>
      <c r="AD466" s="15">
        <v>-39</v>
      </c>
      <c r="AE466" s="16">
        <v>-25</v>
      </c>
      <c r="AF466" s="15">
        <v>250</v>
      </c>
      <c r="AG466" s="15">
        <v>-6.6</v>
      </c>
      <c r="AH466" s="10">
        <f t="shared" si="42"/>
        <v>0</v>
      </c>
      <c r="AI466" s="10">
        <f>AI465+$AH$464</f>
        <v>0</v>
      </c>
      <c r="AJ466" s="14"/>
      <c r="AK466" s="14"/>
      <c r="AL466" s="14"/>
      <c r="AM466" s="14"/>
      <c r="AN466" s="14"/>
      <c r="AO466" s="13"/>
      <c r="AP466" s="13"/>
      <c r="AQ466" s="13"/>
      <c r="AR466" s="13"/>
      <c r="AS466" s="13"/>
      <c r="AT466" s="13"/>
      <c r="AU466" s="13"/>
      <c r="AV466" s="12"/>
      <c r="AW466" s="12"/>
      <c r="AX466" s="12"/>
      <c r="AY466" s="12"/>
      <c r="AZ466" s="12"/>
      <c r="BA466" s="12"/>
      <c r="BB466" s="12"/>
      <c r="BC466" s="12"/>
      <c r="BD466" s="12"/>
      <c r="BE466" s="12"/>
      <c r="BF466" s="12"/>
      <c r="BG466" s="12"/>
    </row>
    <row r="467" spans="1:59" ht="31.5" customHeight="1" x14ac:dyDescent="0.25">
      <c r="A467" s="12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4"/>
      <c r="AC467" s="15" t="s">
        <v>543</v>
      </c>
      <c r="AD467" s="15">
        <v>-35</v>
      </c>
      <c r="AE467" s="16">
        <v>-22</v>
      </c>
      <c r="AF467" s="15">
        <v>241</v>
      </c>
      <c r="AG467" s="15">
        <v>-5.6</v>
      </c>
      <c r="AH467" s="10">
        <f t="shared" si="42"/>
        <v>0</v>
      </c>
      <c r="AI467" s="10">
        <f>AI466+$AH$464</f>
        <v>0</v>
      </c>
      <c r="AJ467" s="14"/>
      <c r="AK467" s="14"/>
      <c r="AL467" s="14"/>
      <c r="AM467" s="14"/>
      <c r="AN467" s="14"/>
      <c r="AO467" s="13"/>
      <c r="AP467" s="13"/>
      <c r="AQ467" s="13"/>
      <c r="AR467" s="13"/>
      <c r="AS467" s="13"/>
      <c r="AT467" s="13"/>
      <c r="AU467" s="13"/>
      <c r="AV467" s="12"/>
      <c r="AW467" s="12"/>
      <c r="AX467" s="12"/>
      <c r="AY467" s="12"/>
      <c r="AZ467" s="12"/>
      <c r="BA467" s="12"/>
      <c r="BB467" s="12"/>
      <c r="BC467" s="12"/>
      <c r="BD467" s="12"/>
      <c r="BE467" s="12"/>
      <c r="BF467" s="12"/>
      <c r="BG467" s="12"/>
    </row>
    <row r="468" spans="1:59" ht="15.6" customHeight="1" x14ac:dyDescent="0.25">
      <c r="A468" s="12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4"/>
      <c r="AC468" s="19" t="s">
        <v>160</v>
      </c>
      <c r="AD468" s="18"/>
      <c r="AE468" s="18"/>
      <c r="AF468" s="18"/>
      <c r="AG468" s="17"/>
      <c r="AH468" s="10">
        <f t="shared" si="42"/>
        <v>0</v>
      </c>
      <c r="AI468" s="10"/>
      <c r="AJ468" s="14"/>
      <c r="AK468" s="14"/>
      <c r="AL468" s="14"/>
      <c r="AM468" s="14"/>
      <c r="AN468" s="14"/>
      <c r="AO468" s="13"/>
      <c r="AP468" s="13"/>
      <c r="AQ468" s="13"/>
      <c r="AR468" s="13"/>
      <c r="AS468" s="13"/>
      <c r="AT468" s="13"/>
      <c r="AU468" s="13"/>
      <c r="AV468" s="12"/>
      <c r="AW468" s="12"/>
      <c r="AX468" s="12"/>
      <c r="AY468" s="12"/>
      <c r="AZ468" s="12"/>
      <c r="BA468" s="12"/>
      <c r="BB468" s="12"/>
      <c r="BC468" s="12"/>
      <c r="BD468" s="12"/>
      <c r="BE468" s="12"/>
      <c r="BF468" s="12"/>
      <c r="BG468" s="12"/>
    </row>
    <row r="469" spans="1:59" ht="15.6" x14ac:dyDescent="0.25">
      <c r="A469" s="12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4"/>
      <c r="AC469" s="15" t="s">
        <v>544</v>
      </c>
      <c r="AD469" s="15">
        <v>-34</v>
      </c>
      <c r="AE469" s="16">
        <v>-20</v>
      </c>
      <c r="AF469" s="15">
        <v>243</v>
      </c>
      <c r="AG469" s="15">
        <v>-4.8</v>
      </c>
      <c r="AH469" s="10">
        <f t="shared" si="42"/>
        <v>0</v>
      </c>
      <c r="AI469" s="10">
        <f>AH468</f>
        <v>0</v>
      </c>
      <c r="AJ469" s="14"/>
      <c r="AK469" s="14"/>
      <c r="AL469" s="14"/>
      <c r="AM469" s="14"/>
      <c r="AN469" s="14"/>
      <c r="AO469" s="13"/>
      <c r="AP469" s="13"/>
      <c r="AQ469" s="13"/>
      <c r="AR469" s="13"/>
      <c r="AS469" s="13"/>
      <c r="AT469" s="13"/>
      <c r="AU469" s="13"/>
      <c r="AV469" s="12"/>
      <c r="AW469" s="12"/>
      <c r="AX469" s="12"/>
      <c r="AY469" s="12"/>
      <c r="AZ469" s="12"/>
      <c r="BA469" s="12"/>
      <c r="BB469" s="12"/>
      <c r="BC469" s="12"/>
      <c r="BD469" s="12"/>
      <c r="BE469" s="12"/>
      <c r="BF469" s="12"/>
      <c r="BG469" s="12"/>
    </row>
    <row r="470" spans="1:59" ht="15.6" x14ac:dyDescent="0.25">
      <c r="A470" s="12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4"/>
      <c r="AC470" s="15" t="s">
        <v>545</v>
      </c>
      <c r="AD470" s="15">
        <v>-31</v>
      </c>
      <c r="AE470" s="16">
        <v>-18</v>
      </c>
      <c r="AF470" s="15">
        <v>234</v>
      </c>
      <c r="AG470" s="15">
        <v>-4.5999999999999996</v>
      </c>
      <c r="AH470" s="10">
        <f t="shared" si="42"/>
        <v>0</v>
      </c>
      <c r="AI470" s="10">
        <f>AI469+$AH$468</f>
        <v>0</v>
      </c>
      <c r="AJ470" s="14"/>
      <c r="AK470" s="14"/>
      <c r="AL470" s="14"/>
      <c r="AM470" s="14"/>
      <c r="AN470" s="14"/>
      <c r="AO470" s="13"/>
      <c r="AP470" s="13"/>
      <c r="AQ470" s="13"/>
      <c r="AR470" s="13"/>
      <c r="AS470" s="13"/>
      <c r="AT470" s="13"/>
      <c r="AU470" s="13"/>
      <c r="AV470" s="12"/>
      <c r="AW470" s="12"/>
      <c r="AX470" s="12"/>
      <c r="AY470" s="12"/>
      <c r="AZ470" s="12"/>
      <c r="BA470" s="12"/>
      <c r="BB470" s="12"/>
      <c r="BC470" s="12"/>
      <c r="BD470" s="12"/>
      <c r="BE470" s="12"/>
      <c r="BF470" s="12"/>
      <c r="BG470" s="12"/>
    </row>
    <row r="471" spans="1:59" ht="31.5" customHeight="1" x14ac:dyDescent="0.25">
      <c r="A471" s="12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4"/>
      <c r="AC471" s="15" t="s">
        <v>546</v>
      </c>
      <c r="AD471" s="15">
        <v>-31</v>
      </c>
      <c r="AE471" s="16">
        <v>-18</v>
      </c>
      <c r="AF471" s="15">
        <v>230</v>
      </c>
      <c r="AG471" s="15">
        <v>-4.5999999999999996</v>
      </c>
      <c r="AH471" s="10">
        <f t="shared" si="42"/>
        <v>0</v>
      </c>
      <c r="AI471" s="10">
        <f>AI470+$AH$468</f>
        <v>0</v>
      </c>
      <c r="AJ471" s="14"/>
      <c r="AK471" s="14"/>
      <c r="AL471" s="14"/>
      <c r="AM471" s="14"/>
      <c r="AN471" s="14"/>
      <c r="AO471" s="13"/>
      <c r="AP471" s="13"/>
      <c r="AQ471" s="13"/>
      <c r="AR471" s="13"/>
      <c r="AS471" s="13"/>
      <c r="AT471" s="13"/>
      <c r="AU471" s="13"/>
      <c r="AV471" s="12"/>
      <c r="AW471" s="12"/>
      <c r="AX471" s="12"/>
      <c r="AY471" s="12"/>
      <c r="AZ471" s="12"/>
      <c r="BA471" s="12"/>
      <c r="BB471" s="12"/>
      <c r="BC471" s="12"/>
      <c r="BD471" s="12"/>
      <c r="BE471" s="12"/>
      <c r="BF471" s="12"/>
      <c r="BG471" s="12"/>
    </row>
    <row r="472" spans="1:59" ht="15.6" customHeight="1" x14ac:dyDescent="0.25">
      <c r="A472" s="12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4"/>
      <c r="AC472" s="19" t="s">
        <v>179</v>
      </c>
      <c r="AD472" s="18"/>
      <c r="AE472" s="18"/>
      <c r="AF472" s="18"/>
      <c r="AG472" s="17"/>
      <c r="AH472" s="10">
        <f t="shared" si="42"/>
        <v>0</v>
      </c>
      <c r="AI472" s="10"/>
      <c r="AJ472" s="14"/>
      <c r="AK472" s="14"/>
      <c r="AL472" s="14"/>
      <c r="AM472" s="14"/>
      <c r="AN472" s="14"/>
      <c r="AO472" s="13"/>
      <c r="AP472" s="13"/>
      <c r="AQ472" s="13"/>
      <c r="AR472" s="13"/>
      <c r="AS472" s="13"/>
      <c r="AT472" s="13"/>
      <c r="AU472" s="13"/>
      <c r="AV472" s="12"/>
      <c r="AW472" s="12"/>
      <c r="AX472" s="12"/>
      <c r="AY472" s="12"/>
      <c r="AZ472" s="12"/>
      <c r="BA472" s="12"/>
      <c r="BB472" s="12"/>
      <c r="BC472" s="12"/>
      <c r="BD472" s="12"/>
      <c r="BE472" s="12"/>
      <c r="BF472" s="12"/>
      <c r="BG472" s="12"/>
    </row>
    <row r="473" spans="1:59" ht="15.6" x14ac:dyDescent="0.25">
      <c r="A473" s="12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4"/>
      <c r="AC473" s="15" t="s">
        <v>547</v>
      </c>
      <c r="AD473" s="15">
        <v>-31</v>
      </c>
      <c r="AE473" s="16">
        <v>-18</v>
      </c>
      <c r="AF473" s="15">
        <v>220</v>
      </c>
      <c r="AG473" s="15">
        <v>-3.4</v>
      </c>
      <c r="AH473" s="10">
        <f t="shared" si="42"/>
        <v>0</v>
      </c>
      <c r="AI473" s="10">
        <f>AH472</f>
        <v>0</v>
      </c>
      <c r="AJ473" s="14"/>
      <c r="AK473" s="14"/>
      <c r="AL473" s="14"/>
      <c r="AM473" s="14"/>
      <c r="AN473" s="14"/>
      <c r="AO473" s="13"/>
      <c r="AP473" s="13"/>
      <c r="AQ473" s="13"/>
      <c r="AR473" s="13"/>
      <c r="AS473" s="13"/>
      <c r="AT473" s="13"/>
      <c r="AU473" s="13"/>
      <c r="AV473" s="12"/>
      <c r="AW473" s="12"/>
      <c r="AX473" s="12"/>
      <c r="AY473" s="12"/>
      <c r="AZ473" s="12"/>
      <c r="BA473" s="12"/>
      <c r="BB473" s="12"/>
      <c r="BC473" s="12"/>
      <c r="BD473" s="12"/>
      <c r="BE473" s="12"/>
      <c r="BF473" s="12"/>
      <c r="BG473" s="12"/>
    </row>
    <row r="474" spans="1:59" ht="15.6" x14ac:dyDescent="0.25">
      <c r="A474" s="12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4"/>
      <c r="AC474" s="15" t="s">
        <v>548</v>
      </c>
      <c r="AD474" s="15">
        <v>-33</v>
      </c>
      <c r="AE474" s="16">
        <v>-17</v>
      </c>
      <c r="AF474" s="15">
        <v>218</v>
      </c>
      <c r="AG474" s="15">
        <v>-3.7</v>
      </c>
      <c r="AH474" s="10">
        <f t="shared" si="42"/>
        <v>0</v>
      </c>
      <c r="AI474" s="10">
        <f>AI473+$AH$472</f>
        <v>0</v>
      </c>
      <c r="AJ474" s="14"/>
      <c r="AK474" s="14"/>
      <c r="AL474" s="14"/>
      <c r="AM474" s="14"/>
      <c r="AN474" s="14"/>
      <c r="AO474" s="13"/>
      <c r="AP474" s="13"/>
      <c r="AQ474" s="13"/>
      <c r="AR474" s="13"/>
      <c r="AS474" s="13"/>
      <c r="AT474" s="13"/>
      <c r="AU474" s="13"/>
      <c r="AV474" s="12"/>
      <c r="AW474" s="12"/>
      <c r="AX474" s="12"/>
      <c r="AY474" s="12"/>
      <c r="AZ474" s="12"/>
      <c r="BA474" s="12"/>
      <c r="BB474" s="12"/>
      <c r="BC474" s="12"/>
      <c r="BD474" s="12"/>
      <c r="BE474" s="12"/>
      <c r="BF474" s="12"/>
      <c r="BG474" s="12"/>
    </row>
    <row r="475" spans="1:59" ht="15.6" x14ac:dyDescent="0.25">
      <c r="A475" s="12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4"/>
      <c r="AC475" s="19" t="s">
        <v>220</v>
      </c>
      <c r="AD475" s="18"/>
      <c r="AE475" s="18"/>
      <c r="AF475" s="18"/>
      <c r="AG475" s="17"/>
      <c r="AH475" s="10">
        <f t="shared" si="42"/>
        <v>0</v>
      </c>
      <c r="AI475" s="10"/>
      <c r="AJ475" s="14"/>
      <c r="AK475" s="14"/>
      <c r="AL475" s="14"/>
      <c r="AM475" s="14"/>
      <c r="AN475" s="14"/>
      <c r="AO475" s="13"/>
      <c r="AP475" s="13"/>
      <c r="AQ475" s="13"/>
      <c r="AR475" s="13"/>
      <c r="AS475" s="13"/>
      <c r="AT475" s="13"/>
      <c r="AU475" s="13"/>
      <c r="AV475" s="12"/>
      <c r="AW475" s="12"/>
      <c r="AX475" s="12"/>
      <c r="AY475" s="12"/>
      <c r="AZ475" s="12"/>
      <c r="BA475" s="12"/>
      <c r="BB475" s="12"/>
      <c r="BC475" s="12"/>
      <c r="BD475" s="12"/>
      <c r="BE475" s="12"/>
      <c r="BF475" s="12"/>
      <c r="BG475" s="12"/>
    </row>
    <row r="476" spans="1:59" ht="15.6" x14ac:dyDescent="0.25">
      <c r="A476" s="12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4"/>
      <c r="AC476" s="15" t="s">
        <v>549</v>
      </c>
      <c r="AD476" s="15">
        <v>-28</v>
      </c>
      <c r="AE476" s="16">
        <v>-24</v>
      </c>
      <c r="AF476" s="15">
        <v>292</v>
      </c>
      <c r="AG476" s="15">
        <v>-6.4</v>
      </c>
      <c r="AH476" s="10">
        <f t="shared" si="42"/>
        <v>0</v>
      </c>
      <c r="AI476" s="10">
        <f>AH475</f>
        <v>0</v>
      </c>
      <c r="AJ476" s="14"/>
      <c r="AK476" s="14"/>
      <c r="AL476" s="14"/>
      <c r="AM476" s="14"/>
      <c r="AN476" s="14"/>
      <c r="AO476" s="13"/>
      <c r="AP476" s="13"/>
      <c r="AQ476" s="13"/>
      <c r="AR476" s="13"/>
      <c r="AS476" s="13"/>
      <c r="AT476" s="13"/>
      <c r="AU476" s="13"/>
      <c r="AV476" s="12"/>
      <c r="AW476" s="12"/>
      <c r="AX476" s="12"/>
      <c r="AY476" s="12"/>
      <c r="AZ476" s="12"/>
      <c r="BA476" s="12"/>
      <c r="BB476" s="12"/>
      <c r="BC476" s="12"/>
      <c r="BD476" s="12"/>
      <c r="BE476" s="12"/>
      <c r="BF476" s="12"/>
      <c r="BG476" s="12"/>
    </row>
    <row r="477" spans="1:59" ht="15.6" x14ac:dyDescent="0.25">
      <c r="A477" s="12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4"/>
      <c r="AC477" s="15" t="s">
        <v>550</v>
      </c>
      <c r="AD477" s="15">
        <v>-30</v>
      </c>
      <c r="AE477" s="16">
        <v>-24</v>
      </c>
      <c r="AF477" s="15">
        <v>262</v>
      </c>
      <c r="AG477" s="15">
        <v>-8.3000000000000007</v>
      </c>
      <c r="AH477" s="10">
        <f t="shared" si="42"/>
        <v>0</v>
      </c>
      <c r="AI477" s="10">
        <f t="shared" ref="AI477:AI491" si="43">AI476+$AH$475</f>
        <v>0</v>
      </c>
      <c r="AJ477" s="14"/>
      <c r="AK477" s="14"/>
      <c r="AL477" s="14"/>
      <c r="AM477" s="14"/>
      <c r="AN477" s="14"/>
      <c r="AO477" s="13"/>
      <c r="AP477" s="13"/>
      <c r="AQ477" s="13"/>
      <c r="AR477" s="13"/>
      <c r="AS477" s="13"/>
      <c r="AT477" s="13"/>
      <c r="AU477" s="13"/>
      <c r="AV477" s="12"/>
      <c r="AW477" s="12"/>
      <c r="AX477" s="12"/>
      <c r="AY477" s="12"/>
      <c r="AZ477" s="12"/>
      <c r="BA477" s="12"/>
      <c r="BB477" s="12"/>
      <c r="BC477" s="12"/>
      <c r="BD477" s="12"/>
      <c r="BE477" s="12"/>
      <c r="BF477" s="12"/>
      <c r="BG477" s="12"/>
    </row>
    <row r="478" spans="1:59" ht="15.6" x14ac:dyDescent="0.25">
      <c r="A478" s="12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4"/>
      <c r="AC478" s="15" t="s">
        <v>551</v>
      </c>
      <c r="AD478" s="15">
        <v>-30</v>
      </c>
      <c r="AE478" s="16">
        <v>-24</v>
      </c>
      <c r="AF478" s="15">
        <v>217</v>
      </c>
      <c r="AG478" s="15">
        <v>-8</v>
      </c>
      <c r="AH478" s="10">
        <f t="shared" si="42"/>
        <v>0</v>
      </c>
      <c r="AI478" s="10">
        <f t="shared" si="43"/>
        <v>0</v>
      </c>
      <c r="AJ478" s="14"/>
      <c r="AK478" s="14"/>
      <c r="AL478" s="14"/>
      <c r="AM478" s="14"/>
      <c r="AN478" s="14"/>
      <c r="AO478" s="13"/>
      <c r="AP478" s="13"/>
      <c r="AQ478" s="13"/>
      <c r="AR478" s="13"/>
      <c r="AS478" s="13"/>
      <c r="AT478" s="13"/>
      <c r="AU478" s="13"/>
      <c r="AV478" s="12"/>
      <c r="AW478" s="12"/>
      <c r="AX478" s="12"/>
      <c r="AY478" s="12"/>
      <c r="AZ478" s="12"/>
      <c r="BA478" s="12"/>
      <c r="BB478" s="12"/>
      <c r="BC478" s="12"/>
      <c r="BD478" s="12"/>
      <c r="BE478" s="12"/>
      <c r="BF478" s="12"/>
      <c r="BG478" s="12"/>
    </row>
    <row r="479" spans="1:59" ht="15.6" x14ac:dyDescent="0.25">
      <c r="A479" s="12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4"/>
      <c r="AC479" s="15" t="s">
        <v>552</v>
      </c>
      <c r="AD479" s="15">
        <v>-29</v>
      </c>
      <c r="AE479" s="16">
        <v>-23</v>
      </c>
      <c r="AF479" s="15">
        <v>218</v>
      </c>
      <c r="AG479" s="15">
        <v>-7.8</v>
      </c>
      <c r="AH479" s="10">
        <f t="shared" si="42"/>
        <v>0</v>
      </c>
      <c r="AI479" s="10">
        <f t="shared" si="43"/>
        <v>0</v>
      </c>
      <c r="AJ479" s="14"/>
      <c r="AK479" s="14"/>
      <c r="AL479" s="14"/>
      <c r="AM479" s="14"/>
      <c r="AN479" s="14"/>
      <c r="AO479" s="13"/>
      <c r="AP479" s="13"/>
      <c r="AQ479" s="13"/>
      <c r="AR479" s="13"/>
      <c r="AS479" s="13"/>
      <c r="AT479" s="13"/>
      <c r="AU479" s="13"/>
      <c r="AV479" s="12"/>
      <c r="AW479" s="12"/>
      <c r="AX479" s="12"/>
      <c r="AY479" s="12"/>
      <c r="AZ479" s="12"/>
      <c r="BA479" s="12"/>
      <c r="BB479" s="12"/>
      <c r="BC479" s="12"/>
      <c r="BD479" s="12"/>
      <c r="BE479" s="12"/>
      <c r="BF479" s="12"/>
      <c r="BG479" s="12"/>
    </row>
    <row r="480" spans="1:59" ht="15.6" x14ac:dyDescent="0.25">
      <c r="A480" s="12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4"/>
      <c r="AC480" s="15" t="s">
        <v>553</v>
      </c>
      <c r="AD480" s="15">
        <v>-33</v>
      </c>
      <c r="AE480" s="16">
        <v>-29</v>
      </c>
      <c r="AF480" s="15">
        <v>237</v>
      </c>
      <c r="AG480" s="15">
        <v>-9.5</v>
      </c>
      <c r="AH480" s="10">
        <f t="shared" si="42"/>
        <v>0</v>
      </c>
      <c r="AI480" s="10">
        <f t="shared" si="43"/>
        <v>0</v>
      </c>
      <c r="AJ480" s="14"/>
      <c r="AK480" s="14"/>
      <c r="AL480" s="14"/>
      <c r="AM480" s="14"/>
      <c r="AN480" s="14"/>
      <c r="AO480" s="13"/>
      <c r="AP480" s="13"/>
      <c r="AQ480" s="13"/>
      <c r="AR480" s="13"/>
      <c r="AS480" s="13"/>
      <c r="AT480" s="13"/>
      <c r="AU480" s="13"/>
      <c r="AV480" s="12"/>
      <c r="AW480" s="12"/>
      <c r="AX480" s="12"/>
      <c r="AY480" s="12"/>
      <c r="AZ480" s="12"/>
      <c r="BA480" s="12"/>
      <c r="BB480" s="12"/>
      <c r="BC480" s="12"/>
      <c r="BD480" s="12"/>
      <c r="BE480" s="12"/>
      <c r="BF480" s="12"/>
      <c r="BG480" s="12"/>
    </row>
    <row r="481" spans="1:59" ht="15.6" x14ac:dyDescent="0.25">
      <c r="A481" s="12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4"/>
      <c r="AC481" s="15" t="s">
        <v>554</v>
      </c>
      <c r="AD481" s="15">
        <v>-30</v>
      </c>
      <c r="AE481" s="16">
        <v>-24</v>
      </c>
      <c r="AF481" s="15">
        <v>262</v>
      </c>
      <c r="AG481" s="15">
        <v>-7.7</v>
      </c>
      <c r="AH481" s="10">
        <f t="shared" si="42"/>
        <v>0</v>
      </c>
      <c r="AI481" s="10">
        <f t="shared" si="43"/>
        <v>0</v>
      </c>
      <c r="AJ481" s="14"/>
      <c r="AK481" s="14"/>
      <c r="AL481" s="14"/>
      <c r="AM481" s="14"/>
      <c r="AN481" s="14"/>
      <c r="AO481" s="13"/>
      <c r="AP481" s="13"/>
      <c r="AQ481" s="13"/>
      <c r="AR481" s="13"/>
      <c r="AS481" s="13"/>
      <c r="AT481" s="13"/>
      <c r="AU481" s="13"/>
      <c r="AV481" s="12"/>
      <c r="AW481" s="12"/>
      <c r="AX481" s="12"/>
      <c r="AY481" s="12"/>
      <c r="AZ481" s="12"/>
      <c r="BA481" s="12"/>
      <c r="BB481" s="12"/>
      <c r="BC481" s="12"/>
      <c r="BD481" s="12"/>
      <c r="BE481" s="12"/>
      <c r="BF481" s="12"/>
      <c r="BG481" s="12"/>
    </row>
    <row r="482" spans="1:59" ht="31.2" x14ac:dyDescent="0.25">
      <c r="A482" s="12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4"/>
      <c r="AC482" s="15" t="s">
        <v>555</v>
      </c>
      <c r="AD482" s="15">
        <v>-40</v>
      </c>
      <c r="AE482" s="16">
        <v>-32</v>
      </c>
      <c r="AF482" s="15">
        <v>249</v>
      </c>
      <c r="AG482" s="15">
        <v>-10.9</v>
      </c>
      <c r="AH482" s="10">
        <f t="shared" si="42"/>
        <v>0</v>
      </c>
      <c r="AI482" s="10">
        <f t="shared" si="43"/>
        <v>0</v>
      </c>
      <c r="AJ482" s="14"/>
      <c r="AK482" s="14"/>
      <c r="AL482" s="14"/>
      <c r="AM482" s="14"/>
      <c r="AN482" s="14"/>
      <c r="AO482" s="13"/>
      <c r="AP482" s="13"/>
      <c r="AQ482" s="13"/>
      <c r="AR482" s="13"/>
      <c r="AS482" s="13"/>
      <c r="AT482" s="13"/>
      <c r="AU482" s="13"/>
      <c r="AV482" s="12"/>
      <c r="AW482" s="12"/>
      <c r="AX482" s="12"/>
      <c r="AY482" s="12"/>
      <c r="AZ482" s="12"/>
      <c r="BA482" s="12"/>
      <c r="BB482" s="12"/>
      <c r="BC482" s="12"/>
      <c r="BD482" s="12"/>
      <c r="BE482" s="12"/>
      <c r="BF482" s="12"/>
      <c r="BG482" s="12"/>
    </row>
    <row r="483" spans="1:59" ht="31.2" x14ac:dyDescent="0.25">
      <c r="A483" s="12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4"/>
      <c r="AC483" s="15" t="s">
        <v>556</v>
      </c>
      <c r="AD483" s="15">
        <v>-36</v>
      </c>
      <c r="AE483" s="16">
        <v>-28</v>
      </c>
      <c r="AF483" s="15">
        <v>232</v>
      </c>
      <c r="AG483" s="15">
        <v>-10.199999999999999</v>
      </c>
      <c r="AH483" s="10">
        <f t="shared" si="42"/>
        <v>0</v>
      </c>
      <c r="AI483" s="10">
        <f t="shared" si="43"/>
        <v>0</v>
      </c>
      <c r="AJ483" s="14"/>
      <c r="AK483" s="14"/>
      <c r="AL483" s="14"/>
      <c r="AM483" s="14"/>
      <c r="AN483" s="14"/>
      <c r="AO483" s="13"/>
      <c r="AP483" s="13"/>
      <c r="AQ483" s="13"/>
      <c r="AR483" s="13"/>
      <c r="AS483" s="13"/>
      <c r="AT483" s="13"/>
      <c r="AU483" s="13"/>
      <c r="AV483" s="12"/>
      <c r="AW483" s="12"/>
      <c r="AX483" s="12"/>
      <c r="AY483" s="12"/>
      <c r="AZ483" s="12"/>
      <c r="BA483" s="12"/>
      <c r="BB483" s="12"/>
      <c r="BC483" s="12"/>
      <c r="BD483" s="12"/>
      <c r="BE483" s="12"/>
      <c r="BF483" s="12"/>
      <c r="BG483" s="12"/>
    </row>
    <row r="484" spans="1:59" ht="15.6" x14ac:dyDescent="0.25">
      <c r="A484" s="12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4"/>
      <c r="AC484" s="15" t="s">
        <v>557</v>
      </c>
      <c r="AD484" s="15">
        <v>-36</v>
      </c>
      <c r="AE484" s="16">
        <v>-30</v>
      </c>
      <c r="AF484" s="15">
        <v>240</v>
      </c>
      <c r="AG484" s="15">
        <v>-10.3</v>
      </c>
      <c r="AH484" s="10">
        <f t="shared" si="42"/>
        <v>0</v>
      </c>
      <c r="AI484" s="10">
        <f t="shared" si="43"/>
        <v>0</v>
      </c>
      <c r="AJ484" s="14"/>
      <c r="AK484" s="14"/>
      <c r="AL484" s="14"/>
      <c r="AM484" s="14"/>
      <c r="AN484" s="14"/>
      <c r="AO484" s="13"/>
      <c r="AP484" s="13"/>
      <c r="AQ484" s="13"/>
      <c r="AR484" s="13"/>
      <c r="AS484" s="13"/>
      <c r="AT484" s="13"/>
      <c r="AU484" s="13"/>
      <c r="AV484" s="12"/>
      <c r="AW484" s="12"/>
      <c r="AX484" s="12"/>
      <c r="AY484" s="12"/>
      <c r="AZ484" s="12"/>
      <c r="BA484" s="12"/>
      <c r="BB484" s="12"/>
      <c r="BC484" s="12"/>
      <c r="BD484" s="12"/>
      <c r="BE484" s="12"/>
      <c r="BF484" s="12"/>
      <c r="BG484" s="12"/>
    </row>
    <row r="485" spans="1:59" ht="31.2" x14ac:dyDescent="0.25">
      <c r="A485" s="12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4"/>
      <c r="AC485" s="15" t="s">
        <v>558</v>
      </c>
      <c r="AD485" s="15">
        <v>-33</v>
      </c>
      <c r="AE485" s="16">
        <v>-26</v>
      </c>
      <c r="AF485" s="15">
        <v>260</v>
      </c>
      <c r="AG485" s="15">
        <v>-8.9</v>
      </c>
      <c r="AH485" s="10">
        <f t="shared" si="42"/>
        <v>0</v>
      </c>
      <c r="AI485" s="10">
        <f t="shared" si="43"/>
        <v>0</v>
      </c>
      <c r="AJ485" s="14"/>
      <c r="AK485" s="14"/>
      <c r="AL485" s="14"/>
      <c r="AM485" s="14"/>
      <c r="AN485" s="14"/>
      <c r="AO485" s="13"/>
      <c r="AP485" s="13"/>
      <c r="AQ485" s="13"/>
      <c r="AR485" s="13"/>
      <c r="AS485" s="13"/>
      <c r="AT485" s="13"/>
      <c r="AU485" s="13"/>
      <c r="AV485" s="12"/>
      <c r="AW485" s="12"/>
      <c r="AX485" s="12"/>
      <c r="AY485" s="12"/>
      <c r="AZ485" s="12"/>
      <c r="BA485" s="12"/>
      <c r="BB485" s="12"/>
      <c r="BC485" s="12"/>
      <c r="BD485" s="12"/>
      <c r="BE485" s="12"/>
      <c r="BF485" s="12"/>
      <c r="BG485" s="12"/>
    </row>
    <row r="486" spans="1:59" ht="15.6" x14ac:dyDescent="0.25">
      <c r="A486" s="12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4"/>
      <c r="AC486" s="15" t="s">
        <v>559</v>
      </c>
      <c r="AD486" s="15">
        <v>-32</v>
      </c>
      <c r="AE486" s="16">
        <v>-25</v>
      </c>
      <c r="AF486" s="15">
        <v>293</v>
      </c>
      <c r="AG486" s="15">
        <v>-8.3000000000000007</v>
      </c>
      <c r="AH486" s="10">
        <f t="shared" si="42"/>
        <v>0</v>
      </c>
      <c r="AI486" s="10">
        <f t="shared" si="43"/>
        <v>0</v>
      </c>
      <c r="AJ486" s="14"/>
      <c r="AK486" s="14"/>
      <c r="AL486" s="14"/>
      <c r="AM486" s="14"/>
      <c r="AN486" s="14"/>
      <c r="AO486" s="13"/>
      <c r="AP486" s="13"/>
      <c r="AQ486" s="13"/>
      <c r="AR486" s="13"/>
      <c r="AS486" s="13"/>
      <c r="AT486" s="13"/>
      <c r="AU486" s="13"/>
      <c r="AV486" s="12"/>
      <c r="AW486" s="12"/>
      <c r="AX486" s="12"/>
      <c r="AY486" s="12"/>
      <c r="AZ486" s="12"/>
      <c r="BA486" s="12"/>
      <c r="BB486" s="12"/>
      <c r="BC486" s="12"/>
      <c r="BD486" s="12"/>
      <c r="BE486" s="12"/>
      <c r="BF486" s="12"/>
      <c r="BG486" s="12"/>
    </row>
    <row r="487" spans="1:59" ht="15.6" x14ac:dyDescent="0.25">
      <c r="A487" s="12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4"/>
      <c r="AC487" s="15" t="s">
        <v>560</v>
      </c>
      <c r="AD487" s="15">
        <v>-25</v>
      </c>
      <c r="AE487" s="16">
        <v>-19</v>
      </c>
      <c r="AF487" s="15">
        <v>255</v>
      </c>
      <c r="AG487" s="15">
        <v>-4.7</v>
      </c>
      <c r="AH487" s="10">
        <f t="shared" si="42"/>
        <v>0</v>
      </c>
      <c r="AI487" s="10">
        <f t="shared" si="43"/>
        <v>0</v>
      </c>
      <c r="AJ487" s="14"/>
      <c r="AK487" s="14"/>
      <c r="AL487" s="14"/>
      <c r="AM487" s="14"/>
      <c r="AN487" s="14"/>
      <c r="AO487" s="13"/>
      <c r="AP487" s="13"/>
      <c r="AQ487" s="13"/>
      <c r="AR487" s="13"/>
      <c r="AS487" s="13"/>
      <c r="AT487" s="13"/>
      <c r="AU487" s="13"/>
      <c r="AV487" s="12"/>
      <c r="AW487" s="12"/>
      <c r="AX487" s="12"/>
      <c r="AY487" s="12"/>
      <c r="AZ487" s="12"/>
      <c r="BA487" s="12"/>
      <c r="BB487" s="12"/>
      <c r="BC487" s="12"/>
      <c r="BD487" s="12"/>
      <c r="BE487" s="12"/>
      <c r="BF487" s="12"/>
      <c r="BG487" s="12"/>
    </row>
    <row r="488" spans="1:59" ht="15.6" x14ac:dyDescent="0.25">
      <c r="A488" s="12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4"/>
      <c r="AC488" s="15" t="s">
        <v>561</v>
      </c>
      <c r="AD488" s="15">
        <v>-42</v>
      </c>
      <c r="AE488" s="16">
        <v>-37</v>
      </c>
      <c r="AF488" s="15">
        <v>278</v>
      </c>
      <c r="AG488" s="15">
        <v>-13.3</v>
      </c>
      <c r="AH488" s="10">
        <f t="shared" si="42"/>
        <v>0</v>
      </c>
      <c r="AI488" s="10">
        <f t="shared" si="43"/>
        <v>0</v>
      </c>
      <c r="AJ488" s="14"/>
      <c r="AK488" s="14"/>
      <c r="AL488" s="14"/>
      <c r="AM488" s="14"/>
      <c r="AN488" s="14"/>
      <c r="AO488" s="13"/>
      <c r="AP488" s="13"/>
      <c r="AQ488" s="13"/>
      <c r="AR488" s="13"/>
      <c r="AS488" s="13"/>
      <c r="AT488" s="13"/>
      <c r="AU488" s="13"/>
      <c r="AV488" s="12"/>
      <c r="AW488" s="12"/>
      <c r="AX488" s="12"/>
      <c r="AY488" s="12"/>
      <c r="AZ488" s="12"/>
      <c r="BA488" s="12"/>
      <c r="BB488" s="12"/>
      <c r="BC488" s="12"/>
      <c r="BD488" s="12"/>
      <c r="BE488" s="12"/>
      <c r="BF488" s="12"/>
      <c r="BG488" s="12"/>
    </row>
    <row r="489" spans="1:59" ht="15.6" x14ac:dyDescent="0.25">
      <c r="A489" s="12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4"/>
      <c r="AC489" s="15" t="s">
        <v>562</v>
      </c>
      <c r="AD489" s="15">
        <v>-32</v>
      </c>
      <c r="AE489" s="16">
        <v>-24</v>
      </c>
      <c r="AF489" s="15">
        <v>226</v>
      </c>
      <c r="AG489" s="15">
        <v>-8.8000000000000007</v>
      </c>
      <c r="AH489" s="10">
        <f t="shared" si="42"/>
        <v>0</v>
      </c>
      <c r="AI489" s="10">
        <f t="shared" si="43"/>
        <v>0</v>
      </c>
      <c r="AJ489" s="14"/>
      <c r="AK489" s="14"/>
      <c r="AL489" s="14"/>
      <c r="AM489" s="14"/>
      <c r="AN489" s="14"/>
      <c r="AO489" s="13"/>
      <c r="AP489" s="13"/>
      <c r="AQ489" s="13"/>
      <c r="AR489" s="13"/>
      <c r="AS489" s="13"/>
      <c r="AT489" s="13"/>
      <c r="AU489" s="13"/>
      <c r="AV489" s="12"/>
      <c r="AW489" s="12"/>
      <c r="AX489" s="12"/>
      <c r="AY489" s="12"/>
      <c r="AZ489" s="12"/>
      <c r="BA489" s="12"/>
      <c r="BB489" s="12"/>
      <c r="BC489" s="12"/>
      <c r="BD489" s="12"/>
      <c r="BE489" s="12"/>
      <c r="BF489" s="12"/>
      <c r="BG489" s="12"/>
    </row>
    <row r="490" spans="1:59" ht="15.6" x14ac:dyDescent="0.25">
      <c r="A490" s="12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4"/>
      <c r="AC490" s="15" t="s">
        <v>563</v>
      </c>
      <c r="AD490" s="15">
        <v>-29</v>
      </c>
      <c r="AE490" s="16">
        <v>-23</v>
      </c>
      <c r="AF490" s="15">
        <v>219</v>
      </c>
      <c r="AG490" s="15">
        <v>-8.1999999999999993</v>
      </c>
      <c r="AH490" s="10">
        <f t="shared" si="42"/>
        <v>0</v>
      </c>
      <c r="AI490" s="10">
        <f t="shared" si="43"/>
        <v>0</v>
      </c>
      <c r="AJ490" s="14"/>
      <c r="AK490" s="14"/>
      <c r="AL490" s="14"/>
      <c r="AM490" s="14"/>
      <c r="AN490" s="14"/>
      <c r="AO490" s="13"/>
      <c r="AP490" s="13"/>
      <c r="AQ490" s="13"/>
      <c r="AR490" s="13"/>
      <c r="AS490" s="13"/>
      <c r="AT490" s="13"/>
      <c r="AU490" s="13"/>
      <c r="AV490" s="12"/>
      <c r="AW490" s="12"/>
      <c r="AX490" s="12"/>
      <c r="AY490" s="12"/>
      <c r="AZ490" s="12"/>
      <c r="BA490" s="12"/>
      <c r="BB490" s="12"/>
      <c r="BC490" s="12"/>
      <c r="BD490" s="12"/>
      <c r="BE490" s="12"/>
      <c r="BF490" s="12"/>
      <c r="BG490" s="12"/>
    </row>
    <row r="491" spans="1:59" ht="31.5" customHeight="1" x14ac:dyDescent="0.25">
      <c r="A491" s="12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4"/>
      <c r="AC491" s="15" t="s">
        <v>564</v>
      </c>
      <c r="AD491" s="15">
        <v>-32</v>
      </c>
      <c r="AE491" s="16">
        <v>-24</v>
      </c>
      <c r="AF491" s="15">
        <v>282</v>
      </c>
      <c r="AG491" s="15">
        <v>-7.9</v>
      </c>
      <c r="AH491" s="10">
        <f t="shared" si="42"/>
        <v>0</v>
      </c>
      <c r="AI491" s="10">
        <f t="shared" si="43"/>
        <v>0</v>
      </c>
      <c r="AJ491" s="14"/>
      <c r="AK491" s="14"/>
      <c r="AL491" s="14"/>
      <c r="AM491" s="14"/>
      <c r="AN491" s="14"/>
      <c r="AO491" s="13"/>
      <c r="AP491" s="13"/>
      <c r="AQ491" s="13"/>
      <c r="AR491" s="13"/>
      <c r="AS491" s="13"/>
      <c r="AT491" s="13"/>
      <c r="AU491" s="13"/>
      <c r="AV491" s="12"/>
      <c r="AW491" s="12"/>
      <c r="AX491" s="12"/>
      <c r="AY491" s="12"/>
      <c r="AZ491" s="12"/>
      <c r="BA491" s="12"/>
      <c r="BB491" s="12"/>
      <c r="BC491" s="12"/>
      <c r="BD491" s="12"/>
      <c r="BE491" s="12"/>
      <c r="BF491" s="12"/>
      <c r="BG491" s="12"/>
    </row>
    <row r="492" spans="1:59" ht="15.6" x14ac:dyDescent="0.25">
      <c r="A492" s="12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4"/>
      <c r="AC492" s="19" t="s">
        <v>209</v>
      </c>
      <c r="AD492" s="18"/>
      <c r="AE492" s="18"/>
      <c r="AF492" s="18"/>
      <c r="AG492" s="17"/>
      <c r="AH492" s="10">
        <f t="shared" si="42"/>
        <v>0</v>
      </c>
      <c r="AI492" s="10"/>
      <c r="AJ492" s="14"/>
      <c r="AK492" s="14"/>
      <c r="AL492" s="14"/>
      <c r="AM492" s="14"/>
      <c r="AN492" s="14"/>
      <c r="AO492" s="13"/>
      <c r="AP492" s="13"/>
      <c r="AQ492" s="13"/>
      <c r="AR492" s="13"/>
      <c r="AS492" s="13"/>
      <c r="AT492" s="13"/>
      <c r="AU492" s="13"/>
      <c r="AV492" s="12"/>
      <c r="AW492" s="12"/>
      <c r="AX492" s="12"/>
      <c r="AY492" s="12"/>
      <c r="AZ492" s="12"/>
      <c r="BA492" s="12"/>
      <c r="BB492" s="12"/>
      <c r="BC492" s="12"/>
      <c r="BD492" s="12"/>
      <c r="BE492" s="12"/>
      <c r="BF492" s="12"/>
      <c r="BG492" s="12"/>
    </row>
    <row r="493" spans="1:59" ht="15.6" x14ac:dyDescent="0.25">
      <c r="A493" s="12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4"/>
      <c r="AC493" s="15" t="s">
        <v>565</v>
      </c>
      <c r="AD493" s="15">
        <v>-37</v>
      </c>
      <c r="AE493" s="16">
        <v>-25</v>
      </c>
      <c r="AF493" s="15">
        <v>239</v>
      </c>
      <c r="AG493" s="15">
        <v>-6.8</v>
      </c>
      <c r="AH493" s="10">
        <f t="shared" si="42"/>
        <v>0</v>
      </c>
      <c r="AI493" s="10">
        <f>AH492</f>
        <v>0</v>
      </c>
      <c r="AJ493" s="14"/>
      <c r="AK493" s="14"/>
      <c r="AL493" s="14"/>
      <c r="AM493" s="14"/>
      <c r="AN493" s="14"/>
      <c r="AO493" s="13"/>
      <c r="AP493" s="13"/>
      <c r="AQ493" s="13"/>
      <c r="AR493" s="13"/>
      <c r="AS493" s="13"/>
      <c r="AT493" s="13"/>
      <c r="AU493" s="13"/>
      <c r="AV493" s="12"/>
      <c r="AW493" s="12"/>
      <c r="AX493" s="12"/>
      <c r="AY493" s="12"/>
      <c r="AZ493" s="12"/>
      <c r="BA493" s="12"/>
      <c r="BB493" s="12"/>
      <c r="BC493" s="12"/>
      <c r="BD493" s="12"/>
      <c r="BE493" s="12"/>
      <c r="BF493" s="12"/>
      <c r="BG493" s="12"/>
    </row>
    <row r="494" spans="1:59" ht="63" customHeight="1" x14ac:dyDescent="0.25">
      <c r="A494" s="12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4"/>
      <c r="AC494" s="15" t="s">
        <v>566</v>
      </c>
      <c r="AD494" s="15">
        <v>-36</v>
      </c>
      <c r="AE494" s="16">
        <v>-24</v>
      </c>
      <c r="AF494" s="15">
        <v>251</v>
      </c>
      <c r="AG494" s="15">
        <v>-6.1</v>
      </c>
      <c r="AH494" s="10">
        <f t="shared" si="42"/>
        <v>0</v>
      </c>
      <c r="AI494" s="10">
        <f>AI493+$AH$492</f>
        <v>0</v>
      </c>
      <c r="AJ494" s="14"/>
      <c r="AK494" s="14"/>
      <c r="AL494" s="14"/>
      <c r="AM494" s="14"/>
      <c r="AN494" s="14"/>
      <c r="AO494" s="13"/>
      <c r="AP494" s="13"/>
      <c r="AQ494" s="13"/>
      <c r="AR494" s="13"/>
      <c r="AS494" s="13"/>
      <c r="AT494" s="13"/>
      <c r="AU494" s="13"/>
      <c r="AV494" s="12"/>
      <c r="AW494" s="12"/>
      <c r="AX494" s="12"/>
      <c r="AY494" s="12"/>
      <c r="AZ494" s="12"/>
      <c r="BA494" s="12"/>
      <c r="BB494" s="12"/>
      <c r="BC494" s="12"/>
      <c r="BD494" s="12"/>
      <c r="BE494" s="12"/>
      <c r="BF494" s="12"/>
      <c r="BG494" s="12"/>
    </row>
    <row r="495" spans="1:59" ht="15.6" customHeight="1" x14ac:dyDescent="0.25">
      <c r="A495" s="12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4"/>
      <c r="AC495" s="19" t="s">
        <v>567</v>
      </c>
      <c r="AD495" s="18"/>
      <c r="AE495" s="18"/>
      <c r="AF495" s="18"/>
      <c r="AG495" s="17"/>
      <c r="AH495" s="10">
        <f t="shared" si="42"/>
        <v>0</v>
      </c>
      <c r="AI495" s="10"/>
      <c r="AJ495" s="14"/>
      <c r="AK495" s="14"/>
      <c r="AL495" s="14"/>
      <c r="AM495" s="14"/>
      <c r="AN495" s="14"/>
      <c r="AO495" s="13"/>
      <c r="AP495" s="13"/>
      <c r="AQ495" s="13"/>
      <c r="AR495" s="13"/>
      <c r="AS495" s="13"/>
      <c r="AT495" s="13"/>
      <c r="AU495" s="13"/>
      <c r="AV495" s="12"/>
      <c r="AW495" s="12"/>
      <c r="AX495" s="12"/>
      <c r="AY495" s="12"/>
      <c r="AZ495" s="12"/>
      <c r="BA495" s="12"/>
      <c r="BB495" s="12"/>
      <c r="BC495" s="12"/>
      <c r="BD495" s="12"/>
      <c r="BE495" s="12"/>
      <c r="BF495" s="12"/>
      <c r="BG495" s="12"/>
    </row>
    <row r="496" spans="1:59" ht="15.6" x14ac:dyDescent="0.25">
      <c r="A496" s="12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4"/>
      <c r="AC496" s="15" t="s">
        <v>568</v>
      </c>
      <c r="AD496" s="15">
        <v>-42</v>
      </c>
      <c r="AE496" s="16">
        <v>-29</v>
      </c>
      <c r="AF496" s="15">
        <v>283</v>
      </c>
      <c r="AG496" s="15">
        <v>-8.5</v>
      </c>
      <c r="AH496" s="10">
        <f t="shared" si="42"/>
        <v>0</v>
      </c>
      <c r="AI496" s="10">
        <f>AH495</f>
        <v>0</v>
      </c>
      <c r="AJ496" s="14"/>
      <c r="AK496" s="14"/>
      <c r="AL496" s="14"/>
      <c r="AM496" s="14"/>
      <c r="AN496" s="14"/>
      <c r="AO496" s="13"/>
      <c r="AP496" s="13"/>
      <c r="AQ496" s="13"/>
      <c r="AR496" s="13"/>
      <c r="AS496" s="13"/>
      <c r="AT496" s="13"/>
      <c r="AU496" s="13"/>
      <c r="AV496" s="12"/>
      <c r="AW496" s="12"/>
      <c r="AX496" s="12"/>
      <c r="AY496" s="12"/>
      <c r="AZ496" s="12"/>
      <c r="BA496" s="12"/>
      <c r="BB496" s="12"/>
      <c r="BC496" s="12"/>
      <c r="BD496" s="12"/>
      <c r="BE496" s="12"/>
      <c r="BF496" s="12"/>
      <c r="BG496" s="12"/>
    </row>
    <row r="497" spans="1:59" ht="15.6" x14ac:dyDescent="0.25">
      <c r="A497" s="12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4"/>
      <c r="AC497" s="15" t="s">
        <v>569</v>
      </c>
      <c r="AD497" s="15">
        <v>-39</v>
      </c>
      <c r="AE497" s="16">
        <v>-25</v>
      </c>
      <c r="AF497" s="15">
        <v>255</v>
      </c>
      <c r="AG497" s="15">
        <v>-7.1</v>
      </c>
      <c r="AH497" s="10">
        <f t="shared" si="42"/>
        <v>0</v>
      </c>
      <c r="AI497" s="10">
        <f t="shared" ref="AI497:AI503" si="44">AI496+$AH$495</f>
        <v>0</v>
      </c>
      <c r="AJ497" s="14"/>
      <c r="AK497" s="14"/>
      <c r="AL497" s="14"/>
      <c r="AM497" s="14"/>
      <c r="AN497" s="14"/>
      <c r="AO497" s="13"/>
      <c r="AP497" s="13"/>
      <c r="AQ497" s="13"/>
      <c r="AR497" s="13"/>
      <c r="AS497" s="13"/>
      <c r="AT497" s="13"/>
      <c r="AU497" s="13"/>
      <c r="AV497" s="12"/>
      <c r="AW497" s="12"/>
      <c r="AX497" s="12"/>
      <c r="AY497" s="12"/>
      <c r="AZ497" s="12"/>
      <c r="BA497" s="12"/>
      <c r="BB497" s="12"/>
      <c r="BC497" s="12"/>
      <c r="BD497" s="12"/>
      <c r="BE497" s="12"/>
      <c r="BF497" s="12"/>
      <c r="BG497" s="12"/>
    </row>
    <row r="498" spans="1:59" ht="15.6" x14ac:dyDescent="0.25">
      <c r="A498" s="12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4"/>
      <c r="AC498" s="15" t="s">
        <v>570</v>
      </c>
      <c r="AD498" s="15">
        <v>-37</v>
      </c>
      <c r="AE498" s="16">
        <v>-24</v>
      </c>
      <c r="AF498" s="15">
        <v>254</v>
      </c>
      <c r="AG498" s="15">
        <v>-6.3</v>
      </c>
      <c r="AH498" s="10">
        <f t="shared" si="42"/>
        <v>0</v>
      </c>
      <c r="AI498" s="10">
        <f t="shared" si="44"/>
        <v>0</v>
      </c>
      <c r="AJ498" s="14"/>
      <c r="AK498" s="14"/>
      <c r="AL498" s="14"/>
      <c r="AM498" s="14"/>
      <c r="AN498" s="14"/>
      <c r="AO498" s="13"/>
      <c r="AP498" s="13"/>
      <c r="AQ498" s="13"/>
      <c r="AR498" s="13"/>
      <c r="AS498" s="13"/>
      <c r="AT498" s="13"/>
      <c r="AU498" s="13"/>
      <c r="AV498" s="12"/>
      <c r="AW498" s="12"/>
      <c r="AX498" s="12"/>
      <c r="AY498" s="12"/>
      <c r="AZ498" s="12"/>
      <c r="BA498" s="12"/>
      <c r="BB498" s="12"/>
      <c r="BC498" s="12"/>
      <c r="BD498" s="12"/>
      <c r="BE498" s="12"/>
      <c r="BF498" s="12"/>
      <c r="BG498" s="12"/>
    </row>
    <row r="499" spans="1:59" ht="15.6" x14ac:dyDescent="0.25">
      <c r="A499" s="12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4"/>
      <c r="AC499" s="15" t="s">
        <v>571</v>
      </c>
      <c r="AD499" s="15">
        <v>-41</v>
      </c>
      <c r="AE499" s="16">
        <v>-27</v>
      </c>
      <c r="AF499" s="15">
        <v>275</v>
      </c>
      <c r="AG499" s="15">
        <v>-7.7</v>
      </c>
      <c r="AH499" s="10">
        <f t="shared" si="42"/>
        <v>0</v>
      </c>
      <c r="AI499" s="10">
        <f t="shared" si="44"/>
        <v>0</v>
      </c>
      <c r="AJ499" s="14"/>
      <c r="AK499" s="14"/>
      <c r="AL499" s="14"/>
      <c r="AM499" s="14"/>
      <c r="AN499" s="14"/>
      <c r="AO499" s="13"/>
      <c r="AP499" s="13"/>
      <c r="AQ499" s="13"/>
      <c r="AR499" s="13"/>
      <c r="AS499" s="13"/>
      <c r="AT499" s="13"/>
      <c r="AU499" s="13"/>
      <c r="AV499" s="12"/>
      <c r="AW499" s="12"/>
      <c r="AX499" s="12"/>
      <c r="AY499" s="12"/>
      <c r="AZ499" s="12"/>
      <c r="BA499" s="12"/>
      <c r="BB499" s="12"/>
      <c r="BC499" s="12"/>
      <c r="BD499" s="12"/>
      <c r="BE499" s="12"/>
      <c r="BF499" s="12"/>
      <c r="BG499" s="12"/>
    </row>
    <row r="500" spans="1:59" ht="15.6" x14ac:dyDescent="0.25">
      <c r="A500" s="12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4"/>
      <c r="AC500" s="15" t="s">
        <v>572</v>
      </c>
      <c r="AD500" s="15">
        <v>-44</v>
      </c>
      <c r="AE500" s="16">
        <v>-31</v>
      </c>
      <c r="AF500" s="15">
        <v>278</v>
      </c>
      <c r="AG500" s="15">
        <v>-8.3000000000000007</v>
      </c>
      <c r="AH500" s="10">
        <f t="shared" si="42"/>
        <v>0</v>
      </c>
      <c r="AI500" s="10">
        <f t="shared" si="44"/>
        <v>0</v>
      </c>
      <c r="AJ500" s="14"/>
      <c r="AK500" s="14"/>
      <c r="AL500" s="14"/>
      <c r="AM500" s="14"/>
      <c r="AN500" s="14"/>
      <c r="AO500" s="13"/>
      <c r="AP500" s="13"/>
      <c r="AQ500" s="13"/>
      <c r="AR500" s="13"/>
      <c r="AS500" s="13"/>
      <c r="AT500" s="13"/>
      <c r="AU500" s="13"/>
      <c r="AV500" s="12"/>
      <c r="AW500" s="12"/>
      <c r="AX500" s="12"/>
      <c r="AY500" s="12"/>
      <c r="AZ500" s="12"/>
      <c r="BA500" s="12"/>
      <c r="BB500" s="12"/>
      <c r="BC500" s="12"/>
      <c r="BD500" s="12"/>
      <c r="BE500" s="12"/>
      <c r="BF500" s="12"/>
      <c r="BG500" s="12"/>
    </row>
    <row r="501" spans="1:59" ht="15.6" x14ac:dyDescent="0.25">
      <c r="A501" s="12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4"/>
      <c r="AC501" s="15" t="s">
        <v>573</v>
      </c>
      <c r="AD501" s="15">
        <v>-42</v>
      </c>
      <c r="AE501" s="16">
        <v>-27</v>
      </c>
      <c r="AF501" s="15">
        <v>270</v>
      </c>
      <c r="AG501" s="15">
        <v>-8.1999999999999993</v>
      </c>
      <c r="AH501" s="10">
        <f t="shared" si="42"/>
        <v>0</v>
      </c>
      <c r="AI501" s="10">
        <f t="shared" si="44"/>
        <v>0</v>
      </c>
      <c r="AJ501" s="14"/>
      <c r="AK501" s="14"/>
      <c r="AL501" s="14"/>
      <c r="AM501" s="14"/>
      <c r="AN501" s="14"/>
      <c r="AO501" s="13"/>
      <c r="AP501" s="13"/>
      <c r="AQ501" s="13"/>
      <c r="AR501" s="13"/>
      <c r="AS501" s="13"/>
      <c r="AT501" s="13"/>
      <c r="AU501" s="13"/>
      <c r="AV501" s="12"/>
      <c r="AW501" s="12"/>
      <c r="AX501" s="12"/>
      <c r="AY501" s="12"/>
      <c r="AZ501" s="12"/>
      <c r="BA501" s="12"/>
      <c r="BB501" s="12"/>
      <c r="BC501" s="12"/>
      <c r="BD501" s="12"/>
      <c r="BE501" s="12"/>
      <c r="BF501" s="12"/>
      <c r="BG501" s="12"/>
    </row>
    <row r="502" spans="1:59" ht="15.6" x14ac:dyDescent="0.25">
      <c r="A502" s="12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4"/>
      <c r="AC502" s="15" t="s">
        <v>574</v>
      </c>
      <c r="AD502" s="15">
        <v>-42</v>
      </c>
      <c r="AE502" s="16">
        <v>-28</v>
      </c>
      <c r="AF502" s="15">
        <v>266</v>
      </c>
      <c r="AG502" s="15">
        <v>-7.8</v>
      </c>
      <c r="AH502" s="10">
        <f t="shared" si="42"/>
        <v>0</v>
      </c>
      <c r="AI502" s="10">
        <f t="shared" si="44"/>
        <v>0</v>
      </c>
      <c r="AJ502" s="14"/>
      <c r="AK502" s="14"/>
      <c r="AL502" s="14"/>
      <c r="AM502" s="14"/>
      <c r="AN502" s="14"/>
      <c r="AO502" s="13"/>
      <c r="AP502" s="13"/>
      <c r="AQ502" s="13"/>
      <c r="AR502" s="13"/>
      <c r="AS502" s="13"/>
      <c r="AT502" s="13"/>
      <c r="AU502" s="13"/>
      <c r="AV502" s="12"/>
      <c r="AW502" s="12"/>
      <c r="AX502" s="12"/>
      <c r="AY502" s="12"/>
      <c r="AZ502" s="12"/>
      <c r="BA502" s="12"/>
      <c r="BB502" s="12"/>
      <c r="BC502" s="12"/>
      <c r="BD502" s="12"/>
      <c r="BE502" s="12"/>
      <c r="BF502" s="12"/>
      <c r="BG502" s="12"/>
    </row>
    <row r="503" spans="1:59" ht="31.5" customHeight="1" x14ac:dyDescent="0.25">
      <c r="A503" s="12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4"/>
      <c r="AC503" s="15" t="s">
        <v>575</v>
      </c>
      <c r="AD503" s="15">
        <v>-41</v>
      </c>
      <c r="AE503" s="16">
        <v>-27</v>
      </c>
      <c r="AF503" s="15">
        <v>265</v>
      </c>
      <c r="AG503" s="15">
        <v>-7.5</v>
      </c>
      <c r="AH503" s="10">
        <f t="shared" si="42"/>
        <v>0</v>
      </c>
      <c r="AI503" s="10">
        <f t="shared" si="44"/>
        <v>0</v>
      </c>
      <c r="AJ503" s="14"/>
      <c r="AK503" s="14"/>
      <c r="AL503" s="14"/>
      <c r="AM503" s="14"/>
      <c r="AN503" s="14"/>
      <c r="AO503" s="13"/>
      <c r="AP503" s="13"/>
      <c r="AQ503" s="13"/>
      <c r="AR503" s="13"/>
      <c r="AS503" s="13"/>
      <c r="AT503" s="13"/>
      <c r="AU503" s="13"/>
      <c r="AV503" s="12"/>
      <c r="AW503" s="12"/>
      <c r="AX503" s="12"/>
      <c r="AY503" s="12"/>
      <c r="AZ503" s="12"/>
      <c r="BA503" s="12"/>
      <c r="BB503" s="12"/>
      <c r="BC503" s="12"/>
      <c r="BD503" s="12"/>
      <c r="BE503" s="12"/>
      <c r="BF503" s="12"/>
      <c r="BG503" s="12"/>
    </row>
    <row r="504" spans="1:59" ht="15.6" customHeight="1" x14ac:dyDescent="0.25">
      <c r="A504" s="12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4"/>
      <c r="AC504" s="19" t="s">
        <v>187</v>
      </c>
      <c r="AD504" s="18"/>
      <c r="AE504" s="18"/>
      <c r="AF504" s="18"/>
      <c r="AG504" s="17"/>
      <c r="AH504" s="10">
        <f t="shared" si="42"/>
        <v>0</v>
      </c>
      <c r="AI504" s="10"/>
      <c r="AJ504" s="14"/>
      <c r="AK504" s="14"/>
      <c r="AL504" s="14"/>
      <c r="AM504" s="14"/>
      <c r="AN504" s="14"/>
      <c r="AO504" s="13"/>
      <c r="AP504" s="13"/>
      <c r="AQ504" s="13"/>
      <c r="AR504" s="13"/>
      <c r="AS504" s="13"/>
      <c r="AT504" s="13"/>
      <c r="AU504" s="13"/>
      <c r="AV504" s="12"/>
      <c r="AW504" s="12"/>
      <c r="AX504" s="12"/>
      <c r="AY504" s="12"/>
      <c r="AZ504" s="12"/>
      <c r="BA504" s="12"/>
      <c r="BB504" s="12"/>
      <c r="BC504" s="12"/>
      <c r="BD504" s="12"/>
      <c r="BE504" s="12"/>
      <c r="BF504" s="12"/>
      <c r="BG504" s="12"/>
    </row>
    <row r="505" spans="1:59" ht="15.6" x14ac:dyDescent="0.25">
      <c r="A505" s="12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4"/>
      <c r="AC505" s="15" t="s">
        <v>576</v>
      </c>
      <c r="AD505" s="15">
        <v>-35</v>
      </c>
      <c r="AE505" s="16">
        <v>-24</v>
      </c>
      <c r="AF505" s="15">
        <v>237</v>
      </c>
      <c r="AG505" s="15">
        <v>-6.5</v>
      </c>
      <c r="AH505" s="10">
        <f t="shared" si="42"/>
        <v>0</v>
      </c>
      <c r="AI505" s="10">
        <f>AH504</f>
        <v>0</v>
      </c>
      <c r="AJ505" s="14"/>
      <c r="AK505" s="14"/>
      <c r="AL505" s="14"/>
      <c r="AM505" s="14"/>
      <c r="AN505" s="14"/>
      <c r="AO505" s="13"/>
      <c r="AP505" s="13"/>
      <c r="AQ505" s="13"/>
      <c r="AR505" s="13"/>
      <c r="AS505" s="13"/>
      <c r="AT505" s="13"/>
      <c r="AU505" s="13"/>
      <c r="AV505" s="12"/>
      <c r="AW505" s="12"/>
      <c r="AX505" s="12"/>
      <c r="AY505" s="12"/>
      <c r="AZ505" s="12"/>
      <c r="BA505" s="12"/>
      <c r="BB505" s="12"/>
      <c r="BC505" s="12"/>
      <c r="BD505" s="12"/>
      <c r="BE505" s="12"/>
      <c r="BF505" s="12"/>
      <c r="BG505" s="12"/>
    </row>
    <row r="506" spans="1:59" ht="15.6" x14ac:dyDescent="0.25">
      <c r="A506" s="12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4"/>
      <c r="AC506" s="15" t="s">
        <v>577</v>
      </c>
      <c r="AD506" s="15">
        <v>-34</v>
      </c>
      <c r="AE506" s="16">
        <v>-21</v>
      </c>
      <c r="AF506" s="15">
        <v>245</v>
      </c>
      <c r="AG506" s="15">
        <v>-5</v>
      </c>
      <c r="AH506" s="10">
        <f t="shared" si="42"/>
        <v>0</v>
      </c>
      <c r="AI506" s="10">
        <f>AI505+$AH$504</f>
        <v>0</v>
      </c>
      <c r="AJ506" s="14"/>
      <c r="AK506" s="14"/>
      <c r="AL506" s="14"/>
      <c r="AM506" s="14"/>
      <c r="AN506" s="14"/>
      <c r="AO506" s="13"/>
      <c r="AP506" s="13"/>
      <c r="AQ506" s="13"/>
      <c r="AR506" s="13"/>
      <c r="AS506" s="13"/>
      <c r="AT506" s="13"/>
      <c r="AU506" s="13"/>
      <c r="AV506" s="12"/>
      <c r="AW506" s="12"/>
      <c r="AX506" s="12"/>
      <c r="AY506" s="12"/>
      <c r="AZ506" s="12"/>
      <c r="BA506" s="12"/>
      <c r="BB506" s="12"/>
      <c r="BC506" s="12"/>
      <c r="BD506" s="12"/>
      <c r="BE506" s="12"/>
      <c r="BF506" s="12"/>
      <c r="BG506" s="12"/>
    </row>
    <row r="507" spans="1:59" ht="31.5" customHeight="1" x14ac:dyDescent="0.25">
      <c r="A507" s="12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4"/>
      <c r="AC507" s="15" t="s">
        <v>578</v>
      </c>
      <c r="AD507" s="15">
        <v>-32</v>
      </c>
      <c r="AE507" s="16">
        <v>-20</v>
      </c>
      <c r="AF507" s="15">
        <v>229</v>
      </c>
      <c r="AG507" s="15">
        <v>-5.5</v>
      </c>
      <c r="AH507" s="10">
        <f t="shared" si="42"/>
        <v>0</v>
      </c>
      <c r="AI507" s="10">
        <f>AI506+$AH$504</f>
        <v>0</v>
      </c>
      <c r="AJ507" s="14"/>
      <c r="AK507" s="14"/>
      <c r="AL507" s="14"/>
      <c r="AM507" s="14"/>
      <c r="AN507" s="14"/>
      <c r="AO507" s="13"/>
      <c r="AP507" s="13"/>
      <c r="AQ507" s="13"/>
      <c r="AR507" s="13"/>
      <c r="AS507" s="13"/>
      <c r="AT507" s="13"/>
      <c r="AU507" s="13"/>
      <c r="AV507" s="12"/>
      <c r="AW507" s="12"/>
      <c r="AX507" s="12"/>
      <c r="AY507" s="12"/>
      <c r="AZ507" s="12"/>
      <c r="BA507" s="12"/>
      <c r="BB507" s="12"/>
      <c r="BC507" s="12"/>
      <c r="BD507" s="12"/>
      <c r="BE507" s="12"/>
      <c r="BF507" s="12"/>
      <c r="BG507" s="12"/>
    </row>
    <row r="508" spans="1:59" ht="15.6" customHeight="1" x14ac:dyDescent="0.25">
      <c r="A508" s="12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4"/>
      <c r="AC508" s="19" t="s">
        <v>148</v>
      </c>
      <c r="AD508" s="18"/>
      <c r="AE508" s="18"/>
      <c r="AF508" s="18"/>
      <c r="AG508" s="17"/>
      <c r="AH508" s="10">
        <f t="shared" si="42"/>
        <v>0</v>
      </c>
      <c r="AI508" s="10"/>
      <c r="AJ508" s="14"/>
      <c r="AK508" s="14"/>
      <c r="AL508" s="14"/>
      <c r="AM508" s="14"/>
      <c r="AN508" s="14"/>
      <c r="AO508" s="13"/>
      <c r="AP508" s="13"/>
      <c r="AQ508" s="13"/>
      <c r="AR508" s="13"/>
      <c r="AS508" s="13"/>
      <c r="AT508" s="13"/>
      <c r="AU508" s="13"/>
      <c r="AV508" s="12"/>
      <c r="AW508" s="12"/>
      <c r="AX508" s="12"/>
      <c r="AY508" s="12"/>
      <c r="AZ508" s="12"/>
      <c r="BA508" s="12"/>
      <c r="BB508" s="12"/>
      <c r="BC508" s="12"/>
      <c r="BD508" s="12"/>
      <c r="BE508" s="12"/>
      <c r="BF508" s="12"/>
      <c r="BG508" s="12"/>
    </row>
    <row r="509" spans="1:59" ht="47.25" customHeight="1" x14ac:dyDescent="0.25">
      <c r="A509" s="12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4"/>
      <c r="AC509" s="15" t="s">
        <v>579</v>
      </c>
      <c r="AD509" s="15">
        <v>-17</v>
      </c>
      <c r="AE509" s="16">
        <v>-6</v>
      </c>
      <c r="AF509" s="15">
        <v>178</v>
      </c>
      <c r="AG509" s="15">
        <v>1.7</v>
      </c>
      <c r="AH509" s="10">
        <f t="shared" si="42"/>
        <v>0</v>
      </c>
      <c r="AI509" s="10">
        <f>AH508</f>
        <v>0</v>
      </c>
      <c r="AJ509" s="14"/>
      <c r="AK509" s="14"/>
      <c r="AL509" s="14"/>
      <c r="AM509" s="14"/>
      <c r="AN509" s="14"/>
      <c r="AO509" s="13"/>
      <c r="AP509" s="13"/>
      <c r="AQ509" s="13"/>
      <c r="AR509" s="13"/>
      <c r="AS509" s="13"/>
      <c r="AT509" s="13"/>
      <c r="AU509" s="13"/>
      <c r="AV509" s="12"/>
      <c r="AW509" s="12"/>
      <c r="AX509" s="12"/>
      <c r="AY509" s="12"/>
      <c r="AZ509" s="12"/>
      <c r="BA509" s="12"/>
      <c r="BB509" s="12"/>
      <c r="BC509" s="12"/>
      <c r="BD509" s="12"/>
      <c r="BE509" s="12"/>
      <c r="BF509" s="12"/>
      <c r="BG509" s="12"/>
    </row>
    <row r="510" spans="1:59" ht="15.6" customHeight="1" x14ac:dyDescent="0.25">
      <c r="A510" s="12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4"/>
      <c r="AC510" s="19" t="s">
        <v>580</v>
      </c>
      <c r="AD510" s="18"/>
      <c r="AE510" s="18"/>
      <c r="AF510" s="18"/>
      <c r="AG510" s="17"/>
      <c r="AH510" s="10">
        <f t="shared" si="42"/>
        <v>0</v>
      </c>
      <c r="AI510" s="10"/>
      <c r="AJ510" s="14"/>
      <c r="AK510" s="14"/>
      <c r="AL510" s="14"/>
      <c r="AM510" s="14"/>
      <c r="AN510" s="14"/>
      <c r="AO510" s="13"/>
      <c r="AP510" s="13"/>
      <c r="AQ510" s="13"/>
      <c r="AR510" s="13"/>
      <c r="AS510" s="13"/>
      <c r="AT510" s="13"/>
      <c r="AU510" s="13"/>
      <c r="AV510" s="12"/>
      <c r="AW510" s="12"/>
      <c r="AX510" s="12"/>
      <c r="AY510" s="12"/>
      <c r="AZ510" s="12"/>
      <c r="BA510" s="12"/>
      <c r="BB510" s="12"/>
      <c r="BC510" s="12"/>
      <c r="BD510" s="12"/>
      <c r="BE510" s="12"/>
      <c r="BF510" s="12"/>
      <c r="BG510" s="12"/>
    </row>
    <row r="511" spans="1:59" ht="15.6" x14ac:dyDescent="0.25">
      <c r="A511" s="12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4"/>
      <c r="AC511" s="15" t="s">
        <v>581</v>
      </c>
      <c r="AD511" s="15">
        <v>-29</v>
      </c>
      <c r="AE511" s="16">
        <v>-16</v>
      </c>
      <c r="AF511" s="15">
        <v>222</v>
      </c>
      <c r="AG511" s="15">
        <v>-3.5</v>
      </c>
      <c r="AH511" s="10">
        <f t="shared" si="42"/>
        <v>0</v>
      </c>
      <c r="AI511" s="10">
        <f>AH510</f>
        <v>0</v>
      </c>
      <c r="AJ511" s="14"/>
      <c r="AK511" s="14"/>
      <c r="AL511" s="14"/>
      <c r="AM511" s="14"/>
      <c r="AN511" s="14"/>
      <c r="AO511" s="13"/>
      <c r="AP511" s="13"/>
      <c r="AQ511" s="13"/>
      <c r="AR511" s="13"/>
      <c r="AS511" s="13"/>
      <c r="AT511" s="13"/>
      <c r="AU511" s="13"/>
      <c r="AV511" s="12"/>
      <c r="AW511" s="12"/>
      <c r="AX511" s="12"/>
      <c r="AY511" s="12"/>
      <c r="AZ511" s="12"/>
      <c r="BA511" s="12"/>
      <c r="BB511" s="12"/>
      <c r="BC511" s="12"/>
      <c r="BD511" s="12"/>
      <c r="BE511" s="12"/>
      <c r="BF511" s="12"/>
      <c r="BG511" s="12"/>
    </row>
    <row r="512" spans="1:59" ht="31.5" customHeight="1" x14ac:dyDescent="0.25">
      <c r="A512" s="12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4"/>
      <c r="AC512" s="15" t="s">
        <v>582</v>
      </c>
      <c r="AD512" s="15">
        <v>-29</v>
      </c>
      <c r="AE512" s="16">
        <v>-16</v>
      </c>
      <c r="AF512" s="15">
        <v>226</v>
      </c>
      <c r="AG512" s="15">
        <v>-3.7</v>
      </c>
      <c r="AH512" s="10">
        <f t="shared" si="42"/>
        <v>0</v>
      </c>
      <c r="AI512" s="10">
        <f>AI511+$AH$510</f>
        <v>0</v>
      </c>
      <c r="AJ512" s="14"/>
      <c r="AK512" s="14"/>
      <c r="AL512" s="14"/>
      <c r="AM512" s="14"/>
      <c r="AN512" s="14"/>
      <c r="AO512" s="13"/>
      <c r="AP512" s="13"/>
      <c r="AQ512" s="13"/>
      <c r="AR512" s="13"/>
      <c r="AS512" s="13"/>
      <c r="AT512" s="13"/>
      <c r="AU512" s="13"/>
      <c r="AV512" s="12"/>
      <c r="AW512" s="12"/>
      <c r="AX512" s="12"/>
      <c r="AY512" s="12"/>
      <c r="AZ512" s="12"/>
      <c r="BA512" s="12"/>
      <c r="BB512" s="12"/>
      <c r="BC512" s="12"/>
      <c r="BD512" s="12"/>
      <c r="BE512" s="12"/>
      <c r="BF512" s="12"/>
      <c r="BG512" s="12"/>
    </row>
    <row r="513" spans="1:59" ht="15.6" customHeight="1" x14ac:dyDescent="0.25">
      <c r="A513" s="12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4"/>
      <c r="AC513" s="19" t="s">
        <v>227</v>
      </c>
      <c r="AD513" s="18"/>
      <c r="AE513" s="18"/>
      <c r="AF513" s="18"/>
      <c r="AG513" s="17"/>
      <c r="AH513" s="10">
        <f t="shared" si="42"/>
        <v>0</v>
      </c>
      <c r="AI513" s="10"/>
      <c r="AJ513" s="14"/>
      <c r="AK513" s="14"/>
      <c r="AL513" s="14"/>
      <c r="AM513" s="14"/>
      <c r="AN513" s="14"/>
      <c r="AO513" s="13"/>
      <c r="AP513" s="13"/>
      <c r="AQ513" s="13"/>
      <c r="AR513" s="13"/>
      <c r="AS513" s="13"/>
      <c r="AT513" s="13"/>
      <c r="AU513" s="13"/>
      <c r="AV513" s="12"/>
      <c r="AW513" s="12"/>
      <c r="AX513" s="12"/>
      <c r="AY513" s="12"/>
      <c r="AZ513" s="12"/>
      <c r="BA513" s="12"/>
      <c r="BB513" s="12"/>
      <c r="BC513" s="12"/>
      <c r="BD513" s="12"/>
      <c r="BE513" s="12"/>
      <c r="BF513" s="12"/>
      <c r="BG513" s="12"/>
    </row>
    <row r="514" spans="1:59" ht="15.6" x14ac:dyDescent="0.25">
      <c r="A514" s="12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4"/>
      <c r="AC514" s="15" t="s">
        <v>583</v>
      </c>
      <c r="AD514" s="15">
        <v>-39</v>
      </c>
      <c r="AE514" s="16">
        <v>-31</v>
      </c>
      <c r="AF514" s="15">
        <v>321</v>
      </c>
      <c r="AG514" s="15">
        <v>-9.6</v>
      </c>
      <c r="AH514" s="10">
        <f t="shared" si="42"/>
        <v>0</v>
      </c>
      <c r="AI514" s="10">
        <f>AH513</f>
        <v>0</v>
      </c>
      <c r="AJ514" s="14"/>
      <c r="AK514" s="14"/>
      <c r="AL514" s="14"/>
      <c r="AM514" s="14"/>
      <c r="AN514" s="14"/>
      <c r="AO514" s="13"/>
      <c r="AP514" s="13"/>
      <c r="AQ514" s="13"/>
      <c r="AR514" s="13"/>
      <c r="AS514" s="13"/>
      <c r="AT514" s="13"/>
      <c r="AU514" s="13"/>
      <c r="AV514" s="12"/>
      <c r="AW514" s="12"/>
      <c r="AX514" s="12"/>
      <c r="AY514" s="12"/>
      <c r="AZ514" s="12"/>
      <c r="BA514" s="12"/>
      <c r="BB514" s="12"/>
      <c r="BC514" s="12"/>
      <c r="BD514" s="12"/>
      <c r="BE514" s="12"/>
      <c r="BF514" s="12"/>
      <c r="BG514" s="12"/>
    </row>
    <row r="515" spans="1:59" ht="15.6" x14ac:dyDescent="0.25">
      <c r="A515" s="12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4"/>
      <c r="AC515" s="15" t="s">
        <v>568</v>
      </c>
      <c r="AD515" s="15">
        <v>-50</v>
      </c>
      <c r="AE515" s="16">
        <v>-37</v>
      </c>
      <c r="AF515" s="15">
        <v>309</v>
      </c>
      <c r="AG515" s="15">
        <v>-12.9</v>
      </c>
      <c r="AH515" s="10">
        <f t="shared" si="42"/>
        <v>0</v>
      </c>
      <c r="AI515" s="10">
        <f t="shared" ref="AI515:AI520" si="45">AI514+$AH$513</f>
        <v>0</v>
      </c>
      <c r="AJ515" s="14"/>
      <c r="AK515" s="14"/>
      <c r="AL515" s="14"/>
      <c r="AM515" s="14"/>
      <c r="AN515" s="14"/>
      <c r="AO515" s="13"/>
      <c r="AP515" s="13"/>
      <c r="AQ515" s="13"/>
      <c r="AR515" s="13"/>
      <c r="AS515" s="13"/>
      <c r="AT515" s="13"/>
      <c r="AU515" s="13"/>
      <c r="AV515" s="12"/>
      <c r="AW515" s="12"/>
      <c r="AX515" s="12"/>
      <c r="AY515" s="12"/>
      <c r="AZ515" s="12"/>
      <c r="BA515" s="12"/>
      <c r="BB515" s="12"/>
      <c r="BC515" s="12"/>
      <c r="BD515" s="12"/>
      <c r="BE515" s="12"/>
      <c r="BF515" s="12"/>
      <c r="BG515" s="12"/>
    </row>
    <row r="516" spans="1:59" ht="15.6" x14ac:dyDescent="0.25">
      <c r="A516" s="12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4"/>
      <c r="AC516" s="15" t="s">
        <v>584</v>
      </c>
      <c r="AD516" s="15">
        <v>-47</v>
      </c>
      <c r="AE516" s="16">
        <v>-37</v>
      </c>
      <c r="AF516" s="15">
        <v>291</v>
      </c>
      <c r="AG516" s="15">
        <v>-13.6</v>
      </c>
      <c r="AH516" s="10">
        <f t="shared" si="42"/>
        <v>0</v>
      </c>
      <c r="AI516" s="10">
        <f t="shared" si="45"/>
        <v>0</v>
      </c>
      <c r="AJ516" s="14"/>
      <c r="AK516" s="14"/>
      <c r="AL516" s="14"/>
      <c r="AM516" s="14"/>
      <c r="AN516" s="14"/>
      <c r="AO516" s="13"/>
      <c r="AP516" s="13"/>
      <c r="AQ516" s="13"/>
      <c r="AR516" s="13"/>
      <c r="AS516" s="13"/>
      <c r="AT516" s="13"/>
      <c r="AU516" s="13"/>
      <c r="AV516" s="12"/>
      <c r="AW516" s="12"/>
      <c r="AX516" s="12"/>
      <c r="AY516" s="12"/>
      <c r="AZ516" s="12"/>
      <c r="BA516" s="12"/>
      <c r="BB516" s="12"/>
      <c r="BC516" s="12"/>
      <c r="BD516" s="12"/>
      <c r="BE516" s="12"/>
      <c r="BF516" s="12"/>
      <c r="BG516" s="12"/>
    </row>
    <row r="517" spans="1:59" ht="15.6" x14ac:dyDescent="0.25">
      <c r="A517" s="12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4"/>
      <c r="AC517" s="15" t="s">
        <v>585</v>
      </c>
      <c r="AD517" s="15">
        <v>-47</v>
      </c>
      <c r="AE517" s="16">
        <v>-45</v>
      </c>
      <c r="AF517" s="15">
        <v>292</v>
      </c>
      <c r="AG517" s="15">
        <v>-18.3</v>
      </c>
      <c r="AH517" s="10">
        <f t="shared" si="42"/>
        <v>0</v>
      </c>
      <c r="AI517" s="10">
        <f t="shared" si="45"/>
        <v>0</v>
      </c>
      <c r="AJ517" s="14"/>
      <c r="AK517" s="14"/>
      <c r="AL517" s="14"/>
      <c r="AM517" s="14"/>
      <c r="AN517" s="14"/>
      <c r="AO517" s="13"/>
      <c r="AP517" s="13"/>
      <c r="AQ517" s="13"/>
      <c r="AR517" s="13"/>
      <c r="AS517" s="13"/>
      <c r="AT517" s="13"/>
      <c r="AU517" s="13"/>
      <c r="AV517" s="12"/>
      <c r="AW517" s="12"/>
      <c r="AX517" s="12"/>
      <c r="AY517" s="12"/>
      <c r="AZ517" s="12"/>
      <c r="BA517" s="12"/>
      <c r="BB517" s="12"/>
      <c r="BC517" s="12"/>
      <c r="BD517" s="12"/>
      <c r="BE517" s="12"/>
      <c r="BF517" s="12"/>
      <c r="BG517" s="12"/>
    </row>
    <row r="518" spans="1:59" ht="15.6" x14ac:dyDescent="0.25">
      <c r="A518" s="12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4"/>
      <c r="AC518" s="15" t="s">
        <v>586</v>
      </c>
      <c r="AD518" s="15">
        <v>-50</v>
      </c>
      <c r="AE518" s="16">
        <v>-42</v>
      </c>
      <c r="AF518" s="15">
        <v>296</v>
      </c>
      <c r="AG518" s="15">
        <v>-16.899999999999999</v>
      </c>
      <c r="AH518" s="10">
        <f t="shared" ref="AH518:AH528" si="46">IF(AC518=$AK$5,1,0)</f>
        <v>0</v>
      </c>
      <c r="AI518" s="10">
        <f t="shared" si="45"/>
        <v>0</v>
      </c>
      <c r="AJ518" s="14"/>
      <c r="AK518" s="14"/>
      <c r="AL518" s="14"/>
      <c r="AM518" s="14"/>
      <c r="AN518" s="14"/>
      <c r="AO518" s="13"/>
      <c r="AP518" s="13"/>
      <c r="AQ518" s="13"/>
      <c r="AR518" s="13"/>
      <c r="AS518" s="13"/>
      <c r="AT518" s="13"/>
      <c r="AU518" s="13"/>
      <c r="AV518" s="12"/>
      <c r="AW518" s="12"/>
      <c r="AX518" s="12"/>
      <c r="AY518" s="12"/>
      <c r="AZ518" s="12"/>
      <c r="BA518" s="12"/>
      <c r="BB518" s="12"/>
      <c r="BC518" s="12"/>
      <c r="BD518" s="12"/>
      <c r="BE518" s="12"/>
      <c r="BF518" s="12"/>
      <c r="BG518" s="12"/>
    </row>
    <row r="519" spans="1:59" ht="15.6" x14ac:dyDescent="0.25">
      <c r="A519" s="12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4"/>
      <c r="AC519" s="15" t="s">
        <v>587</v>
      </c>
      <c r="AD519" s="15">
        <v>-51</v>
      </c>
      <c r="AE519" s="16">
        <v>-43</v>
      </c>
      <c r="AF519" s="15">
        <v>295</v>
      </c>
      <c r="AG519" s="15">
        <v>-17.899999999999999</v>
      </c>
      <c r="AH519" s="10">
        <f t="shared" si="46"/>
        <v>0</v>
      </c>
      <c r="AI519" s="10">
        <f t="shared" si="45"/>
        <v>0</v>
      </c>
      <c r="AJ519" s="14"/>
      <c r="AK519" s="14"/>
      <c r="AL519" s="14"/>
      <c r="AM519" s="14"/>
      <c r="AN519" s="14"/>
      <c r="AO519" s="13"/>
      <c r="AP519" s="13"/>
      <c r="AQ519" s="13"/>
      <c r="AR519" s="13"/>
      <c r="AS519" s="13"/>
      <c r="AT519" s="13"/>
      <c r="AU519" s="13"/>
      <c r="AV519" s="12"/>
      <c r="AW519" s="12"/>
      <c r="AX519" s="12"/>
      <c r="AY519" s="12"/>
      <c r="AZ519" s="12"/>
      <c r="BA519" s="12"/>
      <c r="BB519" s="12"/>
      <c r="BC519" s="12"/>
      <c r="BD519" s="12"/>
      <c r="BE519" s="12"/>
      <c r="BF519" s="12"/>
      <c r="BG519" s="12"/>
    </row>
    <row r="520" spans="1:59" ht="31.5" customHeight="1" x14ac:dyDescent="0.25">
      <c r="A520" s="12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4"/>
      <c r="AC520" s="15" t="s">
        <v>588</v>
      </c>
      <c r="AD520" s="15">
        <v>-48</v>
      </c>
      <c r="AE520" s="16">
        <v>-37</v>
      </c>
      <c r="AF520" s="15">
        <v>302</v>
      </c>
      <c r="AG520" s="15">
        <v>-13.5</v>
      </c>
      <c r="AH520" s="10">
        <f t="shared" si="46"/>
        <v>0</v>
      </c>
      <c r="AI520" s="10">
        <f t="shared" si="45"/>
        <v>0</v>
      </c>
      <c r="AJ520" s="14"/>
      <c r="AK520" s="14"/>
      <c r="AL520" s="14"/>
      <c r="AM520" s="14"/>
      <c r="AN520" s="14"/>
      <c r="AO520" s="13"/>
      <c r="AP520" s="13"/>
      <c r="AQ520" s="13"/>
      <c r="AR520" s="13"/>
      <c r="AS520" s="13"/>
      <c r="AT520" s="13"/>
      <c r="AU520" s="13"/>
      <c r="AV520" s="12"/>
      <c r="AW520" s="12"/>
      <c r="AX520" s="12"/>
      <c r="AY520" s="12"/>
      <c r="AZ520" s="12"/>
      <c r="BA520" s="12"/>
      <c r="BB520" s="12"/>
      <c r="BC520" s="12"/>
      <c r="BD520" s="12"/>
      <c r="BE520" s="12"/>
      <c r="BF520" s="12"/>
      <c r="BG520" s="12"/>
    </row>
    <row r="521" spans="1:59" ht="15.6" customHeight="1" x14ac:dyDescent="0.25">
      <c r="A521" s="12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4"/>
      <c r="AC521" s="19" t="s">
        <v>191</v>
      </c>
      <c r="AD521" s="18"/>
      <c r="AE521" s="18"/>
      <c r="AF521" s="18"/>
      <c r="AG521" s="17"/>
      <c r="AH521" s="10">
        <f t="shared" si="46"/>
        <v>0</v>
      </c>
      <c r="AI521" s="10"/>
      <c r="AJ521" s="14"/>
      <c r="AK521" s="14"/>
      <c r="AL521" s="14"/>
      <c r="AM521" s="14"/>
      <c r="AN521" s="14"/>
      <c r="AO521" s="13"/>
      <c r="AP521" s="13"/>
      <c r="AQ521" s="13"/>
      <c r="AR521" s="13"/>
      <c r="AS521" s="13"/>
      <c r="AT521" s="13"/>
      <c r="AU521" s="13"/>
      <c r="AV521" s="12"/>
      <c r="AW521" s="12"/>
      <c r="AX521" s="12"/>
      <c r="AY521" s="12"/>
      <c r="AZ521" s="12"/>
      <c r="BA521" s="12"/>
      <c r="BB521" s="12"/>
      <c r="BC521" s="12"/>
      <c r="BD521" s="12"/>
      <c r="BE521" s="12"/>
      <c r="BF521" s="12"/>
      <c r="BG521" s="12"/>
    </row>
    <row r="522" spans="1:59" ht="15.6" x14ac:dyDescent="0.25">
      <c r="A522" s="12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4"/>
      <c r="AC522" s="15" t="s">
        <v>589</v>
      </c>
      <c r="AD522" s="15">
        <v>-40</v>
      </c>
      <c r="AE522" s="16">
        <v>-31</v>
      </c>
      <c r="AF522" s="15">
        <v>365</v>
      </c>
      <c r="AG522" s="15">
        <v>-7.8</v>
      </c>
      <c r="AH522" s="10">
        <f t="shared" si="46"/>
        <v>0</v>
      </c>
      <c r="AI522" s="10">
        <f>AH521</f>
        <v>0</v>
      </c>
      <c r="AJ522" s="14"/>
      <c r="AK522" s="14"/>
      <c r="AL522" s="14"/>
      <c r="AM522" s="14"/>
      <c r="AN522" s="14"/>
      <c r="AO522" s="13"/>
      <c r="AP522" s="13"/>
      <c r="AQ522" s="13"/>
      <c r="AR522" s="13"/>
      <c r="AS522" s="13"/>
      <c r="AT522" s="13"/>
      <c r="AU522" s="13"/>
      <c r="AV522" s="12"/>
      <c r="AW522" s="12"/>
      <c r="AX522" s="12"/>
      <c r="AY522" s="12"/>
      <c r="AZ522" s="12"/>
      <c r="BA522" s="12"/>
      <c r="BB522" s="12"/>
      <c r="BC522" s="12"/>
      <c r="BD522" s="12"/>
      <c r="BE522" s="12"/>
      <c r="BF522" s="12"/>
      <c r="BG522" s="12"/>
    </row>
    <row r="523" spans="1:59" ht="15.6" x14ac:dyDescent="0.25">
      <c r="A523" s="12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4"/>
      <c r="AC523" s="15" t="s">
        <v>590</v>
      </c>
      <c r="AD523" s="15">
        <v>-45</v>
      </c>
      <c r="AE523" s="16">
        <v>-32</v>
      </c>
      <c r="AF523" s="15">
        <v>293</v>
      </c>
      <c r="AG523" s="15">
        <v>-10.199999999999999</v>
      </c>
      <c r="AH523" s="10">
        <f t="shared" si="46"/>
        <v>0</v>
      </c>
      <c r="AI523" s="10">
        <f>AI522+$AH$521</f>
        <v>0</v>
      </c>
      <c r="AJ523" s="14"/>
      <c r="AK523" s="14"/>
      <c r="AL523" s="14"/>
      <c r="AM523" s="14"/>
      <c r="AN523" s="14"/>
      <c r="AO523" s="13"/>
      <c r="AP523" s="13"/>
      <c r="AQ523" s="13"/>
      <c r="AR523" s="13"/>
      <c r="AS523" s="13"/>
      <c r="AT523" s="13"/>
      <c r="AU523" s="13"/>
      <c r="AV523" s="12"/>
      <c r="AW523" s="12"/>
      <c r="AX523" s="12"/>
      <c r="AY523" s="12"/>
      <c r="AZ523" s="12"/>
      <c r="BA523" s="12"/>
      <c r="BB523" s="12"/>
      <c r="BC523" s="12"/>
      <c r="BD523" s="12"/>
      <c r="BE523" s="12"/>
      <c r="BF523" s="12"/>
      <c r="BG523" s="12"/>
    </row>
    <row r="524" spans="1:59" ht="15.6" x14ac:dyDescent="0.25">
      <c r="A524" s="12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4"/>
      <c r="AC524" s="15" t="s">
        <v>591</v>
      </c>
      <c r="AD524" s="15">
        <v>-43</v>
      </c>
      <c r="AE524" s="16">
        <v>-32</v>
      </c>
      <c r="AF524" s="15">
        <v>300</v>
      </c>
      <c r="AG524" s="15">
        <v>-10.199999999999999</v>
      </c>
      <c r="AH524" s="10">
        <f t="shared" si="46"/>
        <v>0</v>
      </c>
      <c r="AI524" s="10">
        <f>AI523+$AH$521</f>
        <v>0</v>
      </c>
      <c r="AJ524" s="14"/>
      <c r="AK524" s="14"/>
      <c r="AL524" s="14"/>
      <c r="AM524" s="14"/>
      <c r="AN524" s="14"/>
      <c r="AO524" s="13"/>
      <c r="AP524" s="13"/>
      <c r="AQ524" s="13"/>
      <c r="AR524" s="13"/>
      <c r="AS524" s="13"/>
      <c r="AT524" s="13"/>
      <c r="AU524" s="13"/>
      <c r="AV524" s="12"/>
      <c r="AW524" s="12"/>
      <c r="AX524" s="12"/>
      <c r="AY524" s="12"/>
      <c r="AZ524" s="12"/>
      <c r="BA524" s="12"/>
      <c r="BB524" s="12"/>
      <c r="BC524" s="12"/>
      <c r="BD524" s="12"/>
      <c r="BE524" s="12"/>
      <c r="BF524" s="12"/>
      <c r="BG524" s="12"/>
    </row>
    <row r="525" spans="1:59" ht="15.6" x14ac:dyDescent="0.25">
      <c r="A525" s="12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4"/>
      <c r="AC525" s="15" t="s">
        <v>592</v>
      </c>
      <c r="AD525" s="15">
        <v>-47</v>
      </c>
      <c r="AE525" s="16">
        <v>-34</v>
      </c>
      <c r="AF525" s="15">
        <v>289</v>
      </c>
      <c r="AG525" s="15">
        <v>-11.2</v>
      </c>
      <c r="AH525" s="10">
        <f t="shared" si="46"/>
        <v>0</v>
      </c>
      <c r="AI525" s="10">
        <f>AI524+$AH$521</f>
        <v>0</v>
      </c>
      <c r="AJ525" s="14"/>
      <c r="AK525" s="14"/>
      <c r="AL525" s="14"/>
      <c r="AM525" s="14"/>
      <c r="AN525" s="14"/>
      <c r="AO525" s="13"/>
      <c r="AP525" s="13"/>
      <c r="AQ525" s="13"/>
      <c r="AR525" s="13"/>
      <c r="AS525" s="13"/>
      <c r="AT525" s="13"/>
      <c r="AU525" s="13"/>
      <c r="AV525" s="12"/>
      <c r="AW525" s="12"/>
      <c r="AX525" s="12"/>
      <c r="AY525" s="12"/>
      <c r="AZ525" s="12"/>
      <c r="BA525" s="12"/>
      <c r="BB525" s="12"/>
      <c r="BC525" s="12"/>
      <c r="BD525" s="12"/>
      <c r="BE525" s="12"/>
      <c r="BF525" s="12"/>
      <c r="BG525" s="12"/>
    </row>
    <row r="526" spans="1:59" ht="31.5" customHeight="1" x14ac:dyDescent="0.25">
      <c r="A526" s="12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4"/>
      <c r="AC526" s="15" t="s">
        <v>593</v>
      </c>
      <c r="AD526" s="15">
        <v>-48</v>
      </c>
      <c r="AE526" s="16">
        <v>-36</v>
      </c>
      <c r="AF526" s="15">
        <v>298</v>
      </c>
      <c r="AG526" s="15">
        <v>-12</v>
      </c>
      <c r="AH526" s="10">
        <f t="shared" si="46"/>
        <v>0</v>
      </c>
      <c r="AI526" s="10">
        <f>AI525+$AH$521</f>
        <v>0</v>
      </c>
      <c r="AJ526" s="14"/>
      <c r="AK526" s="14"/>
      <c r="AL526" s="14"/>
      <c r="AM526" s="14"/>
      <c r="AN526" s="14"/>
      <c r="AO526" s="13"/>
      <c r="AP526" s="13"/>
      <c r="AQ526" s="13"/>
      <c r="AR526" s="13"/>
      <c r="AS526" s="13"/>
      <c r="AT526" s="13"/>
      <c r="AU526" s="13"/>
      <c r="AV526" s="12"/>
      <c r="AW526" s="12"/>
      <c r="AX526" s="12"/>
      <c r="AY526" s="12"/>
      <c r="AZ526" s="12"/>
      <c r="BA526" s="12"/>
      <c r="BB526" s="12"/>
      <c r="BC526" s="12"/>
      <c r="BD526" s="12"/>
      <c r="BE526" s="12"/>
      <c r="BF526" s="12"/>
      <c r="BG526" s="12"/>
    </row>
    <row r="527" spans="1:59" ht="31.2" x14ac:dyDescent="0.25">
      <c r="A527" s="12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4"/>
      <c r="AC527" s="19" t="s">
        <v>594</v>
      </c>
      <c r="AD527" s="18"/>
      <c r="AE527" s="18"/>
      <c r="AF527" s="18"/>
      <c r="AG527" s="17"/>
      <c r="AH527" s="10">
        <f t="shared" si="46"/>
        <v>0</v>
      </c>
      <c r="AI527" s="10"/>
      <c r="AJ527" s="14"/>
      <c r="AK527" s="14"/>
      <c r="AL527" s="14"/>
      <c r="AM527" s="14"/>
      <c r="AN527" s="14"/>
      <c r="AO527" s="13"/>
      <c r="AP527" s="13"/>
      <c r="AQ527" s="13"/>
      <c r="AR527" s="13"/>
      <c r="AS527" s="13"/>
      <c r="AT527" s="13"/>
      <c r="AU527" s="13"/>
      <c r="AV527" s="12"/>
      <c r="AW527" s="12"/>
      <c r="AX527" s="12"/>
      <c r="AY527" s="12"/>
      <c r="AZ527" s="12"/>
      <c r="BA527" s="12"/>
      <c r="BB527" s="12"/>
      <c r="BC527" s="12"/>
      <c r="BD527" s="12"/>
      <c r="BE527" s="12"/>
      <c r="BF527" s="12"/>
      <c r="BG527" s="12"/>
    </row>
    <row r="528" spans="1:59" ht="15.6" x14ac:dyDescent="0.25">
      <c r="A528" s="12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4"/>
      <c r="AC528" s="15" t="s">
        <v>595</v>
      </c>
      <c r="AD528" s="15">
        <v>-29</v>
      </c>
      <c r="AE528" s="16">
        <v>-15</v>
      </c>
      <c r="AF528" s="15">
        <v>233</v>
      </c>
      <c r="AG528" s="15">
        <v>-2.5</v>
      </c>
      <c r="AH528" s="10">
        <f t="shared" si="46"/>
        <v>0</v>
      </c>
      <c r="AI528" s="10">
        <f>AH527</f>
        <v>0</v>
      </c>
      <c r="AJ528" s="14"/>
      <c r="AK528" s="14"/>
      <c r="AL528" s="14"/>
      <c r="AM528" s="14"/>
      <c r="AN528" s="14"/>
      <c r="AO528" s="13"/>
      <c r="AP528" s="13"/>
      <c r="AQ528" s="13"/>
      <c r="AR528" s="13"/>
      <c r="AS528" s="13"/>
      <c r="AT528" s="13"/>
      <c r="AU528" s="13"/>
      <c r="AV528" s="12"/>
      <c r="AW528" s="12"/>
      <c r="AX528" s="12"/>
      <c r="AY528" s="12"/>
      <c r="AZ528" s="12"/>
      <c r="BA528" s="12"/>
      <c r="BB528" s="12"/>
      <c r="BC528" s="12"/>
      <c r="BD528" s="12"/>
      <c r="BE528" s="12"/>
      <c r="BF528" s="12"/>
      <c r="BG528" s="12"/>
    </row>
    <row r="529" spans="1:59" x14ac:dyDescent="0.25">
      <c r="A529" s="12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4"/>
      <c r="AC529" s="14"/>
      <c r="AD529" s="14"/>
      <c r="AE529" s="14"/>
      <c r="AF529" s="14"/>
      <c r="AG529" s="14"/>
      <c r="AH529" s="14"/>
      <c r="AI529" s="14"/>
      <c r="AJ529" s="14"/>
      <c r="AK529" s="14"/>
      <c r="AL529" s="14"/>
      <c r="AM529" s="14"/>
      <c r="AN529" s="14"/>
      <c r="AO529" s="13"/>
      <c r="AP529" s="13"/>
      <c r="AQ529" s="13"/>
      <c r="AR529" s="13"/>
      <c r="AS529" s="13"/>
      <c r="AT529" s="13"/>
      <c r="AU529" s="13"/>
      <c r="AV529" s="12"/>
      <c r="AW529" s="12"/>
      <c r="AX529" s="12"/>
      <c r="AY529" s="12"/>
      <c r="AZ529" s="12"/>
      <c r="BA529" s="12"/>
      <c r="BB529" s="12"/>
      <c r="BC529" s="12"/>
      <c r="BD529" s="12"/>
      <c r="BE529" s="12"/>
      <c r="BF529" s="12"/>
      <c r="BG529" s="12"/>
    </row>
    <row r="530" spans="1:59" x14ac:dyDescent="0.25">
      <c r="A530" s="12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2"/>
      <c r="AW530" s="12"/>
      <c r="AX530" s="12"/>
      <c r="AY530" s="12"/>
      <c r="AZ530" s="12"/>
      <c r="BA530" s="12"/>
      <c r="BB530" s="12"/>
      <c r="BC530" s="12"/>
      <c r="BD530" s="12"/>
      <c r="BE530" s="12"/>
      <c r="BF530" s="12"/>
      <c r="BG530" s="12"/>
    </row>
    <row r="531" spans="1:59" x14ac:dyDescent="0.25">
      <c r="A531" s="12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2"/>
      <c r="AW531" s="12"/>
      <c r="AX531" s="12"/>
      <c r="AY531" s="12"/>
      <c r="AZ531" s="12"/>
      <c r="BA531" s="12"/>
      <c r="BB531" s="12"/>
      <c r="BC531" s="12"/>
      <c r="BD531" s="12"/>
      <c r="BE531" s="12"/>
      <c r="BF531" s="12"/>
      <c r="BG531" s="12"/>
    </row>
    <row r="532" spans="1:59" x14ac:dyDescent="0.25">
      <c r="A532" s="12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2"/>
      <c r="AW532" s="12"/>
      <c r="AX532" s="12"/>
      <c r="AY532" s="12"/>
      <c r="AZ532" s="12"/>
      <c r="BA532" s="12"/>
      <c r="BB532" s="12"/>
      <c r="BC532" s="12"/>
      <c r="BD532" s="12"/>
      <c r="BE532" s="12"/>
      <c r="BF532" s="12"/>
      <c r="BG532" s="12"/>
    </row>
    <row r="533" spans="1:59" x14ac:dyDescent="0.25">
      <c r="A533" s="12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2"/>
      <c r="AW533" s="12"/>
      <c r="AX533" s="12"/>
      <c r="AY533" s="12"/>
      <c r="AZ533" s="12"/>
      <c r="BA533" s="12"/>
      <c r="BB533" s="12"/>
      <c r="BC533" s="12"/>
      <c r="BD533" s="12"/>
      <c r="BE533" s="12"/>
      <c r="BF533" s="12"/>
      <c r="BG533" s="12"/>
    </row>
    <row r="534" spans="1:59" x14ac:dyDescent="0.25">
      <c r="A534" s="12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2"/>
      <c r="AW534" s="12"/>
      <c r="AX534" s="12"/>
      <c r="AY534" s="12"/>
      <c r="AZ534" s="12"/>
      <c r="BA534" s="12"/>
      <c r="BB534" s="12"/>
      <c r="BC534" s="12"/>
      <c r="BD534" s="12"/>
      <c r="BE534" s="12"/>
      <c r="BF534" s="12"/>
      <c r="BG534" s="12"/>
    </row>
    <row r="535" spans="1:59" x14ac:dyDescent="0.25">
      <c r="A535" s="12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2"/>
      <c r="AW535" s="12"/>
      <c r="AX535" s="12"/>
      <c r="AY535" s="12"/>
      <c r="AZ535" s="12"/>
      <c r="BA535" s="12"/>
      <c r="BB535" s="12"/>
      <c r="BC535" s="12"/>
      <c r="BD535" s="12"/>
      <c r="BE535" s="12"/>
      <c r="BF535" s="12"/>
      <c r="BG535" s="12"/>
    </row>
    <row r="536" spans="1:59" x14ac:dyDescent="0.25">
      <c r="A536" s="12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2"/>
      <c r="AW536" s="12"/>
      <c r="AX536" s="12"/>
      <c r="AY536" s="12"/>
      <c r="AZ536" s="12"/>
      <c r="BA536" s="12"/>
      <c r="BB536" s="12"/>
      <c r="BC536" s="12"/>
      <c r="BD536" s="12"/>
      <c r="BE536" s="12"/>
      <c r="BF536" s="12"/>
      <c r="BG536" s="12"/>
    </row>
    <row r="537" spans="1:59" x14ac:dyDescent="0.25">
      <c r="A537" s="12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2"/>
      <c r="AW537" s="12"/>
      <c r="AX537" s="12"/>
      <c r="AY537" s="12"/>
      <c r="AZ537" s="12"/>
      <c r="BA537" s="12"/>
      <c r="BB537" s="12"/>
      <c r="BC537" s="12"/>
      <c r="BD537" s="12"/>
      <c r="BE537" s="12"/>
      <c r="BF537" s="12"/>
      <c r="BG537" s="12"/>
    </row>
    <row r="538" spans="1:59" x14ac:dyDescent="0.25">
      <c r="A538" s="12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2"/>
      <c r="AW538" s="12"/>
      <c r="AX538" s="12"/>
      <c r="AY538" s="12"/>
      <c r="AZ538" s="12"/>
      <c r="BA538" s="12"/>
      <c r="BB538" s="12"/>
      <c r="BC538" s="12"/>
      <c r="BD538" s="12"/>
      <c r="BE538" s="12"/>
      <c r="BF538" s="12"/>
      <c r="BG538" s="12"/>
    </row>
    <row r="539" spans="1:59" x14ac:dyDescent="0.25">
      <c r="A539" s="12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2"/>
      <c r="AW539" s="12"/>
      <c r="AX539" s="12"/>
      <c r="AY539" s="12"/>
      <c r="AZ539" s="12"/>
      <c r="BA539" s="12"/>
      <c r="BB539" s="12"/>
      <c r="BC539" s="12"/>
      <c r="BD539" s="12"/>
      <c r="BE539" s="12"/>
      <c r="BF539" s="12"/>
      <c r="BG539" s="12"/>
    </row>
    <row r="540" spans="1:59" x14ac:dyDescent="0.25">
      <c r="A540" s="12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2"/>
      <c r="AW540" s="12"/>
      <c r="AX540" s="12"/>
      <c r="AY540" s="12"/>
      <c r="AZ540" s="12"/>
      <c r="BA540" s="12"/>
      <c r="BB540" s="12"/>
      <c r="BC540" s="12"/>
      <c r="BD540" s="12"/>
      <c r="BE540" s="12"/>
      <c r="BF540" s="12"/>
      <c r="BG540" s="12"/>
    </row>
    <row r="541" spans="1:59" x14ac:dyDescent="0.25">
      <c r="A541" s="12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2"/>
      <c r="AW541" s="12"/>
      <c r="AX541" s="12"/>
      <c r="AY541" s="12"/>
      <c r="AZ541" s="12"/>
      <c r="BA541" s="12"/>
      <c r="BB541" s="12"/>
      <c r="BC541" s="12"/>
      <c r="BD541" s="12"/>
      <c r="BE541" s="12"/>
      <c r="BF541" s="12"/>
      <c r="BG541" s="12"/>
    </row>
    <row r="542" spans="1:59" x14ac:dyDescent="0.25">
      <c r="A542" s="12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2"/>
      <c r="AW542" s="12"/>
      <c r="AX542" s="12"/>
      <c r="AY542" s="12"/>
      <c r="AZ542" s="12"/>
      <c r="BA542" s="12"/>
      <c r="BB542" s="12"/>
      <c r="BC542" s="12"/>
      <c r="BD542" s="12"/>
      <c r="BE542" s="12"/>
      <c r="BF542" s="12"/>
      <c r="BG542" s="12"/>
    </row>
    <row r="543" spans="1:59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  <c r="BA543" s="12"/>
      <c r="BB543" s="12"/>
      <c r="BC543" s="12"/>
      <c r="BD543" s="12"/>
      <c r="BE543" s="12"/>
      <c r="BF543" s="12"/>
      <c r="BG543" s="12"/>
    </row>
    <row r="544" spans="1:59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  <c r="BA544" s="12"/>
      <c r="BB544" s="12"/>
      <c r="BC544" s="12"/>
      <c r="BD544" s="12"/>
      <c r="BE544" s="12"/>
      <c r="BF544" s="12"/>
      <c r="BG544" s="12"/>
    </row>
    <row r="545" spans="1:59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  <c r="BA545" s="12"/>
      <c r="BB545" s="12"/>
      <c r="BC545" s="12"/>
      <c r="BD545" s="12"/>
      <c r="BE545" s="12"/>
      <c r="BF545" s="12"/>
      <c r="BG545" s="12"/>
    </row>
    <row r="546" spans="1:59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  <c r="BA546" s="12"/>
      <c r="BB546" s="12"/>
      <c r="BC546" s="12"/>
      <c r="BD546" s="12"/>
      <c r="BE546" s="12"/>
      <c r="BF546" s="12"/>
      <c r="BG546" s="12"/>
    </row>
    <row r="547" spans="1:59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  <c r="BA547" s="12"/>
      <c r="BB547" s="12"/>
      <c r="BC547" s="12"/>
      <c r="BD547" s="12"/>
      <c r="BE547" s="12"/>
      <c r="BF547" s="12"/>
      <c r="BG547" s="12"/>
    </row>
    <row r="548" spans="1:59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  <c r="BA548" s="12"/>
      <c r="BB548" s="12"/>
      <c r="BC548" s="12"/>
      <c r="BD548" s="12"/>
      <c r="BE548" s="12"/>
      <c r="BF548" s="12"/>
      <c r="BG548" s="12"/>
    </row>
    <row r="549" spans="1:59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  <c r="BA549" s="12"/>
      <c r="BB549" s="12"/>
      <c r="BC549" s="12"/>
      <c r="BD549" s="12"/>
      <c r="BE549" s="12"/>
      <c r="BF549" s="12"/>
      <c r="BG549" s="12"/>
    </row>
    <row r="550" spans="1:59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  <c r="BA550" s="12"/>
      <c r="BB550" s="12"/>
      <c r="BC550" s="12"/>
      <c r="BD550" s="12"/>
      <c r="BE550" s="12"/>
      <c r="BF550" s="12"/>
      <c r="BG550" s="12"/>
    </row>
    <row r="551" spans="1:59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  <c r="BA551" s="12"/>
      <c r="BB551" s="12"/>
      <c r="BC551" s="12"/>
      <c r="BD551" s="12"/>
      <c r="BE551" s="12"/>
      <c r="BF551" s="12"/>
      <c r="BG551" s="12"/>
    </row>
    <row r="552" spans="1:59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  <c r="BA552" s="12"/>
      <c r="BB552" s="12"/>
      <c r="BC552" s="12"/>
      <c r="BD552" s="12"/>
      <c r="BE552" s="12"/>
      <c r="BF552" s="12"/>
      <c r="BG552" s="12"/>
    </row>
    <row r="553" spans="1:59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  <c r="BA553" s="12"/>
      <c r="BB553" s="12"/>
      <c r="BC553" s="12"/>
      <c r="BD553" s="12"/>
      <c r="BE553" s="12"/>
      <c r="BF553" s="12"/>
      <c r="BG553" s="12"/>
    </row>
    <row r="554" spans="1:59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  <c r="BA554" s="12"/>
      <c r="BB554" s="12"/>
      <c r="BC554" s="12"/>
      <c r="BD554" s="12"/>
      <c r="BE554" s="12"/>
      <c r="BF554" s="12"/>
      <c r="BG554" s="12"/>
    </row>
    <row r="555" spans="1:59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  <c r="BA555" s="12"/>
      <c r="BB555" s="12"/>
      <c r="BC555" s="12"/>
      <c r="BD555" s="12"/>
      <c r="BE555" s="12"/>
      <c r="BF555" s="12"/>
      <c r="BG555" s="12"/>
    </row>
    <row r="556" spans="1:59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  <c r="BA556" s="12"/>
      <c r="BB556" s="12"/>
      <c r="BC556" s="12"/>
      <c r="BD556" s="12"/>
      <c r="BE556" s="12"/>
      <c r="BF556" s="12"/>
      <c r="BG556" s="12"/>
    </row>
    <row r="557" spans="1:59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  <c r="BA557" s="12"/>
      <c r="BB557" s="12"/>
      <c r="BC557" s="12"/>
      <c r="BD557" s="12"/>
      <c r="BE557" s="12"/>
      <c r="BF557" s="12"/>
      <c r="BG557" s="12"/>
    </row>
    <row r="558" spans="1:59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  <c r="BA558" s="12"/>
      <c r="BB558" s="12"/>
      <c r="BC558" s="12"/>
      <c r="BD558" s="12"/>
      <c r="BE558" s="12"/>
      <c r="BF558" s="12"/>
      <c r="BG558" s="12"/>
    </row>
    <row r="559" spans="1:59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  <c r="BA559" s="12"/>
      <c r="BB559" s="12"/>
      <c r="BC559" s="12"/>
      <c r="BD559" s="12"/>
      <c r="BE559" s="12"/>
      <c r="BF559" s="12"/>
      <c r="BG559" s="12"/>
    </row>
    <row r="560" spans="1:59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  <c r="BA560" s="12"/>
      <c r="BB560" s="12"/>
      <c r="BC560" s="12"/>
      <c r="BD560" s="12"/>
      <c r="BE560" s="12"/>
      <c r="BF560" s="12"/>
      <c r="BG560" s="12"/>
    </row>
    <row r="561" spans="1:59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  <c r="BA561" s="12"/>
      <c r="BB561" s="12"/>
      <c r="BC561" s="12"/>
      <c r="BD561" s="12"/>
      <c r="BE561" s="12"/>
      <c r="BF561" s="12"/>
      <c r="BG561" s="12"/>
    </row>
    <row r="565" spans="1:59" x14ac:dyDescent="0.25">
      <c r="U565" s="12"/>
      <c r="V565" s="12"/>
      <c r="W565" s="12"/>
      <c r="X565" s="12"/>
      <c r="Y565" s="12"/>
      <c r="Z565" s="12"/>
      <c r="AA565" s="12"/>
      <c r="AB565" s="12"/>
      <c r="AC565" s="12"/>
    </row>
  </sheetData>
  <mergeCells count="45">
    <mergeCell ref="B2:C2"/>
    <mergeCell ref="G23:H23"/>
    <mergeCell ref="G4:I4"/>
    <mergeCell ref="BK2:BL2"/>
    <mergeCell ref="AW2:BG2"/>
    <mergeCell ref="AC2:AM2"/>
    <mergeCell ref="AP2:AT2"/>
    <mergeCell ref="G307:I307"/>
    <mergeCell ref="G324:I324"/>
    <mergeCell ref="G164:I164"/>
    <mergeCell ref="G181:I181"/>
    <mergeCell ref="G219:I219"/>
    <mergeCell ref="G227:I227"/>
    <mergeCell ref="G434:I434"/>
    <mergeCell ref="G2:I2"/>
    <mergeCell ref="G342:I342"/>
    <mergeCell ref="G364:I364"/>
    <mergeCell ref="G386:I386"/>
    <mergeCell ref="G409:I409"/>
    <mergeCell ref="G431:I431"/>
    <mergeCell ref="G265:I265"/>
    <mergeCell ref="G268:I268"/>
    <mergeCell ref="G282:I282"/>
    <mergeCell ref="G246:I246"/>
    <mergeCell ref="G101:I101"/>
    <mergeCell ref="G141:I141"/>
    <mergeCell ref="G159:I159"/>
    <mergeCell ref="G104:J104"/>
    <mergeCell ref="G128:I128"/>
    <mergeCell ref="BP2:BQ2"/>
    <mergeCell ref="G86:I86"/>
    <mergeCell ref="G94:I94"/>
    <mergeCell ref="G60:I60"/>
    <mergeCell ref="G67:I67"/>
    <mergeCell ref="G31:I31"/>
    <mergeCell ref="G53:I53"/>
    <mergeCell ref="G54:I54"/>
    <mergeCell ref="G55:I55"/>
    <mergeCell ref="G58:I58"/>
    <mergeCell ref="G74:I74"/>
    <mergeCell ref="G78:I78"/>
    <mergeCell ref="G5:H5"/>
    <mergeCell ref="M2:Z2"/>
    <mergeCell ref="AX5:AX6"/>
    <mergeCell ref="G13:H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Участки тепловых сетей</vt:lpstr>
      <vt:lpstr>Фактическая надёжность</vt:lpstr>
      <vt:lpstr>Перспективная надёжность</vt:lpstr>
      <vt:lpstr>СПРАВОЧ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Varla</dc:creator>
  <cp:lastModifiedBy>Марина Несмачная</cp:lastModifiedBy>
  <dcterms:created xsi:type="dcterms:W3CDTF">2015-06-05T18:19:34Z</dcterms:created>
  <dcterms:modified xsi:type="dcterms:W3CDTF">2025-11-20T08:05:40Z</dcterms:modified>
</cp:coreProperties>
</file>